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T:\rvo\NP_CDE\Energie Innovatie\Uitvoering\57 Demonstratieprojecten Energie Innovatie (DEI)\DEI-project 2024 FCFS\Basisdocumenten\Begroting\"/>
    </mc:Choice>
  </mc:AlternateContent>
  <xr:revisionPtr revIDLastSave="0" documentId="13_ncr:1_{E43C2280-E2DB-4682-A868-E0218209020B}" xr6:coauthVersionLast="47" xr6:coauthVersionMax="47" xr10:uidLastSave="{00000000-0000-0000-0000-000000000000}"/>
  <workbookProtection workbookAlgorithmName="SHA-512" workbookHashValue="ibF7Am+FUmmmI7N5ar8pjEZ6r0Kjo116A7o93f+SGZPpfnRtjwGYnRzlKUI2G9USnP7BKsR3lgXg6iX1gZBjAw==" workbookSaltValue="rYHocC16UxKqXu8G/3YQdg==" workbookSpinCount="100000" lockStructure="1"/>
  <bookViews>
    <workbookView xWindow="9990" yWindow="1605" windowWidth="29100" windowHeight="15375" tabRatio="760" firstSheet="7" activeTab="17" xr2:uid="{00000000-000D-0000-FFFF-FFFF00000000}"/>
  </bookViews>
  <sheets>
    <sheet name="Voor u begint" sheetId="302" r:id="rId1"/>
    <sheet name="Project" sheetId="34" r:id="rId2"/>
    <sheet name="Financiering" sheetId="93" r:id="rId3"/>
    <sheet name="Subsidiepercentages" sheetId="107" r:id="rId4"/>
    <sheet name="Mijlpalenbegroting" sheetId="234" r:id="rId5"/>
    <sheet name="Uitleg Pilot en E.O." sheetId="303" r:id="rId6"/>
    <sheet name="Pilot P" sheetId="98" r:id="rId7"/>
    <sheet name="Pilot D1" sheetId="242" r:id="rId8"/>
    <sheet name="Pilot D2" sheetId="243" r:id="rId9"/>
    <sheet name="Pilot D3" sheetId="244" r:id="rId10"/>
    <sheet name="Pilot D4" sheetId="257" r:id="rId11"/>
    <sheet name="Pilot D5" sheetId="256" r:id="rId12"/>
    <sheet name="Pilot D6" sheetId="258" r:id="rId13"/>
    <sheet name="Pilot D7" sheetId="259" r:id="rId14"/>
    <sheet name="Pilot D8" sheetId="255" r:id="rId15"/>
    <sheet name="Pilot D9" sheetId="260" r:id="rId16"/>
    <sheet name="Pilot D10" sheetId="261" r:id="rId17"/>
    <sheet name="Uitleg Demo (geen infra)" sheetId="304" r:id="rId18"/>
    <sheet name="Demo P (geen infra)" sheetId="102" r:id="rId19"/>
    <sheet name="Demo D1 (geen infra)" sheetId="245" r:id="rId20"/>
    <sheet name="Demo D2 (geen infra)" sheetId="246" r:id="rId21"/>
    <sheet name="Demo D3 (geen infra)" sheetId="247" r:id="rId22"/>
    <sheet name="Demo D4 (geen infra)" sheetId="262" r:id="rId23"/>
    <sheet name="Demo D5 (geen infra)" sheetId="263" r:id="rId24"/>
    <sheet name="Demo D6 (geen infra)" sheetId="264" r:id="rId25"/>
    <sheet name="Demo D7 (geen infra)" sheetId="265" r:id="rId26"/>
    <sheet name="Demo D8 (geen infra)" sheetId="266" r:id="rId27"/>
    <sheet name="Demo D9 (geen infra)" sheetId="267" r:id="rId28"/>
    <sheet name="Demo D10 (geen infra)" sheetId="268" r:id="rId29"/>
    <sheet name="Uitleg DemoInfra en Exploitatie" sheetId="305" r:id="rId30"/>
    <sheet name="Demo-Infra P" sheetId="214" r:id="rId31"/>
    <sheet name="Exploitatie P" sheetId="106" r:id="rId32"/>
    <sheet name="Demo-Infra D1" sheetId="248" r:id="rId33"/>
    <sheet name="Exploitatie D1" sheetId="251" r:id="rId34"/>
    <sheet name="Demo-Infra D2" sheetId="249" r:id="rId35"/>
    <sheet name="Exploitatie D2" sheetId="252" r:id="rId36"/>
    <sheet name="Demo-Infra D3" sheetId="250" r:id="rId37"/>
    <sheet name="Exploitatie D3" sheetId="253" r:id="rId38"/>
    <sheet name="Demo-Infra D4" sheetId="269" r:id="rId39"/>
    <sheet name="Exploitatie D4" sheetId="270" r:id="rId40"/>
    <sheet name="Demo-Infra D5" sheetId="271" r:id="rId41"/>
    <sheet name="Exploitatie D5" sheetId="272" r:id="rId42"/>
    <sheet name="Demo-Infra D6" sheetId="273" r:id="rId43"/>
    <sheet name="Exploitatie D6" sheetId="274" r:id="rId44"/>
    <sheet name="Demo-Infra D7" sheetId="275" r:id="rId45"/>
    <sheet name="Exploitatie D7" sheetId="276" r:id="rId46"/>
    <sheet name="Demo-Infra D8" sheetId="277" r:id="rId47"/>
    <sheet name="Exploitatie D8" sheetId="278" r:id="rId48"/>
    <sheet name="Demo-Infra D9" sheetId="279" r:id="rId49"/>
    <sheet name="Exploitatie D9" sheetId="280" r:id="rId50"/>
    <sheet name="Demo-Infra D10" sheetId="281" r:id="rId51"/>
    <sheet name="Exploitatie D10" sheetId="282" r:id="rId52"/>
    <sheet name="Betaalschema-Bèta" sheetId="306" state="hidden" r:id="rId53"/>
    <sheet name="Betaalschema" sheetId="295" state="hidden" r:id="rId54"/>
    <sheet name="Project info" sheetId="297" state="hidden" r:id="rId55"/>
    <sheet name="Milestone begroting" sheetId="9" state="hidden" r:id="rId56"/>
    <sheet name="Overall begroting" sheetId="298" state="hidden" r:id="rId57"/>
    <sheet name="Rekenblad 1" sheetId="300" state="hidden" r:id="rId58"/>
    <sheet name="Rekenblad 2" sheetId="301" state="hidden" r:id="rId59"/>
    <sheet name="Monitoring" sheetId="188" state="hidden" r:id="rId60"/>
    <sheet name="Uitleg Test Infra" sheetId="309" r:id="rId61"/>
    <sheet name="Test Infra P" sheetId="307" r:id="rId62"/>
    <sheet name="Test Infra D1" sheetId="310" r:id="rId63"/>
    <sheet name="Lijsten" sheetId="235" state="hidden" r:id="rId64"/>
  </sheets>
  <definedNames>
    <definedName name="_xlnm._FilterDatabase" localSheetId="1" hidden="1">#N/A</definedName>
    <definedName name="_Hlk160048605" localSheetId="5">'Uitleg Pilot en E.O.'!$B$94</definedName>
    <definedName name="Activiteittype">Lijsten!$A$42:$A$43</definedName>
    <definedName name="_xlnm.Print_Area" localSheetId="55">#N/A</definedName>
    <definedName name="_xlnm.Print_Area" localSheetId="54">#N/A</definedName>
    <definedName name="BTW">Lijsten!$D$3:$D$5</definedName>
    <definedName name="deelnemers">OFFSET(Project!$B$24,,,COUNTA(Project!$B$24:$B$34)+1)</definedName>
    <definedName name="DemoKeuze">OFFSET(Lijsten!$J$31,MATCH(Project!$B$16,Lijsten!$I$32:$I$62,0),0,COUNTIF(Lijsten!$I$32:$I$62,Project!$B$16),1)</definedName>
    <definedName name="Einddatum">Project!$C$20</definedName>
    <definedName name="Geldin">OFFSET(Lijsten!$F$3,0,0,(17-COUNTBLANK(Lijsten!$F$3:$F$19)))</definedName>
    <definedName name="Hernieuwbare">Lijsten!$A$26:$A$28</definedName>
    <definedName name="InfraKeuze">OFFSET(Lijsten!$J$68,MATCH(Project!$B$16,Lijsten!$I$69:$I$81,0),0,COUNTIF(Lijsten!$I$69:$I$81,Project!$B$16),1)</definedName>
    <definedName name="Loonsystematiek">Lijsten!$D$8:$D$11</definedName>
    <definedName name="MaxLooptijd">Lijsten!$D$24</definedName>
    <definedName name="MaxSubs">Lijsten!$D$20</definedName>
    <definedName name="MaxSubsCirc">Lijsten!$D$15</definedName>
    <definedName name="MinDeeln">Lijsten!$D$26</definedName>
    <definedName name="MP_plicht">Lijsten!$D$22</definedName>
    <definedName name="nvt">Lijsten!$A$37:$A$38</definedName>
    <definedName name="Opslag">Lijsten!$A$3:$A$6</definedName>
    <definedName name="Organisatietype">Lijsten!$A$14:$A$22</definedName>
    <definedName name="PilotKeuze">OFFSET(Lijsten!$J$2,MATCH(Project!$B$16,Lijsten!$I$3:$I$28,0),0,COUNTIF(Lijsten!$I$3:$I$28,Project!$B$16),1)</definedName>
    <definedName name="RefAfwijken">Lijsten!$D$37:$D$40</definedName>
    <definedName name="ReferentieKeuze">Lijsten!$A$47:$A$53</definedName>
    <definedName name="ReferentieKeuze47">Lijsten!$A$65:$A$68</definedName>
    <definedName name="RefLeeg">Lijsten!$D$54</definedName>
    <definedName name="Sector">Lijsten!$B$16:$B$17</definedName>
    <definedName name="Sponsoren">Project!$B$36:$B$39</definedName>
    <definedName name="Startdatum">Project!$B$20</definedName>
    <definedName name="Thema">Lijsten!$A$74:$A$85</definedName>
    <definedName name="Themakeuze">Project!$B$16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35" l="1" a="1"/>
  <c r="F5" i="235"/>
  <c r="F6" i="235" a="1"/>
  <c r="F6" i="235"/>
  <c r="F7" i="235" a="1"/>
  <c r="F7" i="235"/>
  <c r="F8" i="235" a="1"/>
  <c r="F8" i="235"/>
  <c r="F9" i="235" a="1"/>
  <c r="F9" i="235"/>
  <c r="F10" i="235" a="1"/>
  <c r="F10" i="235"/>
  <c r="F11" i="235" a="1"/>
  <c r="F11" i="235"/>
  <c r="F12" i="235" a="1"/>
  <c r="F12" i="235"/>
  <c r="F13" i="235" a="1"/>
  <c r="F13" i="235"/>
  <c r="F14" i="235" a="1"/>
  <c r="F14" i="235"/>
  <c r="F15" i="235" a="1"/>
  <c r="F15" i="235"/>
  <c r="F16" i="235" a="1"/>
  <c r="F16" i="235"/>
  <c r="F17" i="235" a="1"/>
  <c r="F17" i="235"/>
  <c r="F18" i="235" a="1"/>
  <c r="F18" i="235"/>
  <c r="F19" i="235" a="1"/>
  <c r="F19" i="235"/>
  <c r="F4" i="235" a="1"/>
  <c r="F4" i="235"/>
  <c r="F3" i="235" a="1"/>
  <c r="F3" i="235"/>
  <c r="F28" i="235" s="1" a="1"/>
  <c r="F28" i="235" s="1"/>
  <c r="H77" i="235" l="1"/>
  <c r="H70" i="235"/>
  <c r="H71" i="235"/>
  <c r="H72" i="235"/>
  <c r="H73" i="235"/>
  <c r="H74" i="235"/>
  <c r="H75" i="235"/>
  <c r="H76" i="235"/>
  <c r="H78" i="235"/>
  <c r="H79" i="235"/>
  <c r="H80" i="235"/>
  <c r="H81" i="235"/>
  <c r="H69" i="235"/>
  <c r="H33" i="235"/>
  <c r="H34" i="235"/>
  <c r="H35" i="235"/>
  <c r="H36" i="235"/>
  <c r="H37" i="235"/>
  <c r="H38" i="235"/>
  <c r="H39" i="235"/>
  <c r="H40" i="235"/>
  <c r="H41" i="235"/>
  <c r="H42" i="235"/>
  <c r="H43" i="235"/>
  <c r="H44" i="235"/>
  <c r="H45" i="235"/>
  <c r="H46" i="235"/>
  <c r="H47" i="235"/>
  <c r="H48" i="235"/>
  <c r="H49" i="235"/>
  <c r="H50" i="235"/>
  <c r="H51" i="235"/>
  <c r="H52" i="235"/>
  <c r="H53" i="235"/>
  <c r="H54" i="235"/>
  <c r="H55" i="235"/>
  <c r="H56" i="235"/>
  <c r="H57" i="235"/>
  <c r="H58" i="235"/>
  <c r="H59" i="235"/>
  <c r="H60" i="235"/>
  <c r="H61" i="235"/>
  <c r="H62" i="235"/>
  <c r="H32" i="235"/>
  <c r="H4" i="235"/>
  <c r="H5" i="235"/>
  <c r="H6" i="235"/>
  <c r="H7" i="235"/>
  <c r="H8" i="235"/>
  <c r="H9" i="235"/>
  <c r="H10" i="235"/>
  <c r="H11" i="235"/>
  <c r="H12" i="235"/>
  <c r="H13" i="235"/>
  <c r="H14" i="235"/>
  <c r="H15" i="235"/>
  <c r="H16" i="235"/>
  <c r="H17" i="235"/>
  <c r="H18" i="235"/>
  <c r="H19" i="235"/>
  <c r="H20" i="235"/>
  <c r="H21" i="235"/>
  <c r="H22" i="235"/>
  <c r="H23" i="235"/>
  <c r="H24" i="235"/>
  <c r="H25" i="235"/>
  <c r="H26" i="235"/>
  <c r="H27" i="235"/>
  <c r="H28" i="235"/>
  <c r="H3" i="235"/>
  <c r="I56" i="188"/>
  <c r="G56" i="188"/>
  <c r="F56" i="188"/>
  <c r="P55" i="188"/>
  <c r="P54" i="188"/>
  <c r="N54" i="188"/>
  <c r="M54" i="188"/>
  <c r="I54" i="188"/>
  <c r="G54" i="188"/>
  <c r="F54" i="188"/>
  <c r="I51" i="188"/>
  <c r="G51" i="188"/>
  <c r="F51" i="188"/>
  <c r="P50" i="188"/>
  <c r="P49" i="188"/>
  <c r="N49" i="188"/>
  <c r="M49" i="188"/>
  <c r="I49" i="188"/>
  <c r="G49" i="188"/>
  <c r="F49" i="188"/>
  <c r="I46" i="188"/>
  <c r="G46" i="188"/>
  <c r="F46" i="188"/>
  <c r="P45" i="188"/>
  <c r="P44" i="188"/>
  <c r="N44" i="188"/>
  <c r="M44" i="188"/>
  <c r="I44" i="188"/>
  <c r="G44" i="188"/>
  <c r="F44" i="188"/>
  <c r="I41" i="188"/>
  <c r="G41" i="188"/>
  <c r="F41" i="188"/>
  <c r="P40" i="188"/>
  <c r="P39" i="188"/>
  <c r="N39" i="188"/>
  <c r="M39" i="188"/>
  <c r="I39" i="188"/>
  <c r="G39" i="188"/>
  <c r="F39" i="188"/>
  <c r="I36" i="188"/>
  <c r="G36" i="188"/>
  <c r="F36" i="188"/>
  <c r="P35" i="188"/>
  <c r="P34" i="188"/>
  <c r="N34" i="188"/>
  <c r="M34" i="188"/>
  <c r="I34" i="188"/>
  <c r="G34" i="188"/>
  <c r="F34" i="188"/>
  <c r="I31" i="188"/>
  <c r="G31" i="188"/>
  <c r="F31" i="188"/>
  <c r="P30" i="188"/>
  <c r="P29" i="188"/>
  <c r="N29" i="188"/>
  <c r="M29" i="188"/>
  <c r="I29" i="188"/>
  <c r="G29" i="188"/>
  <c r="F29" i="188"/>
  <c r="I26" i="188"/>
  <c r="G26" i="188"/>
  <c r="F26" i="188"/>
  <c r="P25" i="188"/>
  <c r="P24" i="188"/>
  <c r="N24" i="188"/>
  <c r="M24" i="188"/>
  <c r="I24" i="188"/>
  <c r="G24" i="188"/>
  <c r="F24" i="188"/>
  <c r="I21" i="188"/>
  <c r="G21" i="188"/>
  <c r="F21" i="188"/>
  <c r="P20" i="188"/>
  <c r="P19" i="188"/>
  <c r="N19" i="188"/>
  <c r="M19" i="188"/>
  <c r="I19" i="188"/>
  <c r="G19" i="188"/>
  <c r="F19" i="188"/>
  <c r="I16" i="188"/>
  <c r="G16" i="188"/>
  <c r="F16" i="188"/>
  <c r="P15" i="188"/>
  <c r="P14" i="188"/>
  <c r="N14" i="188"/>
  <c r="M14" i="188"/>
  <c r="I14" i="188"/>
  <c r="G14" i="188"/>
  <c r="F14" i="188"/>
  <c r="I11" i="188"/>
  <c r="G11" i="188"/>
  <c r="F11" i="188"/>
  <c r="P10" i="188"/>
  <c r="P9" i="188"/>
  <c r="M9" i="188"/>
  <c r="I9" i="188"/>
  <c r="G9" i="188"/>
  <c r="F9" i="188"/>
  <c r="I6" i="188"/>
  <c r="G6" i="188"/>
  <c r="F6" i="188"/>
  <c r="P5" i="188"/>
  <c r="P4" i="188"/>
  <c r="M4" i="188"/>
  <c r="I4" i="188"/>
  <c r="G4" i="188"/>
  <c r="F4" i="188"/>
  <c r="D73" i="188"/>
  <c r="D74" i="188"/>
  <c r="D75" i="188"/>
  <c r="D76" i="188"/>
  <c r="D72" i="188"/>
  <c r="D68" i="188"/>
  <c r="D69" i="188"/>
  <c r="D70" i="188"/>
  <c r="D71" i="188"/>
  <c r="D67" i="188"/>
  <c r="D63" i="188"/>
  <c r="D64" i="188"/>
  <c r="D65" i="188"/>
  <c r="D66" i="188"/>
  <c r="D62" i="188"/>
  <c r="D58" i="188"/>
  <c r="D59" i="188"/>
  <c r="D60" i="188"/>
  <c r="D61" i="188"/>
  <c r="D57" i="188"/>
  <c r="D53" i="188"/>
  <c r="D54" i="188"/>
  <c r="D55" i="188"/>
  <c r="D56" i="188"/>
  <c r="D52" i="188"/>
  <c r="D48" i="188"/>
  <c r="D49" i="188"/>
  <c r="D50" i="188"/>
  <c r="D51" i="188"/>
  <c r="D47" i="188"/>
  <c r="D43" i="188"/>
  <c r="D44" i="188"/>
  <c r="D45" i="188"/>
  <c r="D46" i="188"/>
  <c r="D42" i="188"/>
  <c r="D38" i="188"/>
  <c r="D39" i="188"/>
  <c r="D40" i="188"/>
  <c r="D41" i="188"/>
  <c r="D37" i="188"/>
  <c r="D33" i="188"/>
  <c r="D34" i="188"/>
  <c r="D35" i="188"/>
  <c r="D36" i="188"/>
  <c r="D32" i="188"/>
  <c r="D28" i="188"/>
  <c r="D29" i="188"/>
  <c r="D30" i="188"/>
  <c r="D31" i="188"/>
  <c r="D27" i="188"/>
  <c r="D23" i="188"/>
  <c r="D24" i="188"/>
  <c r="D25" i="188"/>
  <c r="D26" i="188"/>
  <c r="D22" i="188"/>
  <c r="D18" i="188"/>
  <c r="D19" i="188"/>
  <c r="D20" i="188"/>
  <c r="D21" i="188"/>
  <c r="D17" i="188"/>
  <c r="D13" i="188"/>
  <c r="D14" i="188"/>
  <c r="D15" i="188"/>
  <c r="D16" i="188"/>
  <c r="D12" i="188"/>
  <c r="D8" i="188"/>
  <c r="D9" i="188"/>
  <c r="D10" i="188"/>
  <c r="D11" i="188"/>
  <c r="D7" i="188"/>
  <c r="B3" i="188"/>
  <c r="B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31" i="188"/>
  <c r="B32" i="188"/>
  <c r="B33" i="188"/>
  <c r="B34" i="188"/>
  <c r="B35" i="188"/>
  <c r="B36" i="188"/>
  <c r="B37" i="188"/>
  <c r="B38" i="188"/>
  <c r="B39" i="188"/>
  <c r="B40" i="188"/>
  <c r="B41" i="188"/>
  <c r="B42" i="188"/>
  <c r="B43" i="188"/>
  <c r="B44" i="188"/>
  <c r="B45" i="188"/>
  <c r="B46" i="188"/>
  <c r="B47" i="188"/>
  <c r="B48" i="188"/>
  <c r="B49" i="188"/>
  <c r="B50" i="188"/>
  <c r="B51" i="188"/>
  <c r="B52" i="188"/>
  <c r="B53" i="188"/>
  <c r="B54" i="188"/>
  <c r="B55" i="188"/>
  <c r="B56" i="188"/>
  <c r="B57" i="188"/>
  <c r="B58" i="188"/>
  <c r="B59" i="188"/>
  <c r="B60" i="188"/>
  <c r="B61" i="188"/>
  <c r="B62" i="188"/>
  <c r="B63" i="188"/>
  <c r="B64" i="188"/>
  <c r="B65" i="188"/>
  <c r="B66" i="188"/>
  <c r="B67" i="188"/>
  <c r="B68" i="188"/>
  <c r="B69" i="188"/>
  <c r="B70" i="188"/>
  <c r="B71" i="188"/>
  <c r="B72" i="188"/>
  <c r="B73" i="188"/>
  <c r="B74" i="188"/>
  <c r="B75" i="188"/>
  <c r="B76" i="188"/>
  <c r="D3" i="188"/>
  <c r="D4" i="188"/>
  <c r="D5" i="188"/>
  <c r="D6" i="188"/>
  <c r="C3" i="188"/>
  <c r="C4" i="188"/>
  <c r="C5" i="188"/>
  <c r="C6" i="188"/>
  <c r="C7" i="188"/>
  <c r="C8" i="188"/>
  <c r="C9" i="188"/>
  <c r="C10" i="188"/>
  <c r="C11" i="188"/>
  <c r="C12" i="188"/>
  <c r="C13" i="188"/>
  <c r="C14" i="188"/>
  <c r="C15" i="188"/>
  <c r="C16" i="188"/>
  <c r="C17" i="188"/>
  <c r="C18" i="188"/>
  <c r="C19" i="188"/>
  <c r="C20" i="188"/>
  <c r="C21" i="188"/>
  <c r="C22" i="188"/>
  <c r="C23" i="188"/>
  <c r="C24" i="188"/>
  <c r="C25" i="188"/>
  <c r="C26" i="188"/>
  <c r="C27" i="188"/>
  <c r="C28" i="188"/>
  <c r="C29" i="188"/>
  <c r="C30" i="188"/>
  <c r="C31" i="188"/>
  <c r="C32" i="188"/>
  <c r="C33" i="188"/>
  <c r="C34" i="188"/>
  <c r="C35" i="188"/>
  <c r="C36" i="188"/>
  <c r="C37" i="188"/>
  <c r="C38" i="188"/>
  <c r="C39" i="188"/>
  <c r="C40" i="188"/>
  <c r="C41" i="188"/>
  <c r="C42" i="188"/>
  <c r="C43" i="188"/>
  <c r="C44" i="188"/>
  <c r="C45" i="188"/>
  <c r="C46" i="188"/>
  <c r="C47" i="188"/>
  <c r="C48" i="188"/>
  <c r="C49" i="188"/>
  <c r="C50" i="188"/>
  <c r="C51" i="188"/>
  <c r="C52" i="188"/>
  <c r="C53" i="188"/>
  <c r="C54" i="188"/>
  <c r="C55" i="188"/>
  <c r="C56" i="188"/>
  <c r="C57" i="188"/>
  <c r="C58" i="188"/>
  <c r="C59" i="188"/>
  <c r="C60" i="188"/>
  <c r="C61" i="188"/>
  <c r="C62" i="188"/>
  <c r="C63" i="188"/>
  <c r="C64" i="188"/>
  <c r="C65" i="188"/>
  <c r="C66" i="188"/>
  <c r="C67" i="188"/>
  <c r="C68" i="188"/>
  <c r="C69" i="188"/>
  <c r="C70" i="188"/>
  <c r="C71" i="188"/>
  <c r="C72" i="188"/>
  <c r="C73" i="188"/>
  <c r="C74" i="188"/>
  <c r="C75" i="188"/>
  <c r="C76" i="188"/>
  <c r="D2" i="188"/>
  <c r="C2" i="188"/>
  <c r="B2" i="188"/>
  <c r="B141" i="245"/>
  <c r="B141" i="246"/>
  <c r="B141" i="247"/>
  <c r="B141" i="262"/>
  <c r="B141" i="263"/>
  <c r="B141" i="264"/>
  <c r="B141" i="265"/>
  <c r="B141" i="266"/>
  <c r="B141" i="267"/>
  <c r="B141" i="268"/>
  <c r="B141" i="102"/>
  <c r="E141" i="245" l="1"/>
  <c r="E141" i="246"/>
  <c r="E141" i="247"/>
  <c r="E141" i="262"/>
  <c r="E141" i="263"/>
  <c r="E141" i="264"/>
  <c r="E141" i="265"/>
  <c r="E141" i="266"/>
  <c r="E141" i="267"/>
  <c r="E141" i="268"/>
  <c r="E141" i="102"/>
  <c r="S17" i="93" a="1"/>
  <c r="S17" i="93" s="1"/>
  <c r="S16" i="93" a="1"/>
  <c r="S16" i="93" s="1"/>
  <c r="S15" i="93" a="1"/>
  <c r="S15" i="93" s="1"/>
  <c r="S14" i="93" a="1"/>
  <c r="S14" i="93" s="1"/>
  <c r="S13" i="93" a="1"/>
  <c r="S13" i="93" s="1"/>
  <c r="S12" i="93" a="1"/>
  <c r="S12" i="93" s="1"/>
  <c r="S11" i="93" a="1"/>
  <c r="S11" i="93" s="1"/>
  <c r="S10" i="93" a="1"/>
  <c r="S10" i="93" s="1"/>
  <c r="S9" i="93" a="1"/>
  <c r="S9" i="93" s="1"/>
  <c r="S8" i="93" a="1"/>
  <c r="S8" i="93" s="1"/>
  <c r="S7" i="93" a="1"/>
  <c r="S7" i="93" s="1"/>
  <c r="L56" i="235"/>
  <c r="O32" i="235" a="1"/>
  <c r="O32" i="235"/>
  <c r="L57" i="235"/>
  <c r="L58" i="235"/>
  <c r="L59" i="235"/>
  <c r="L60" i="235"/>
  <c r="L61" i="235"/>
  <c r="L62" i="235"/>
  <c r="AH7" i="93"/>
  <c r="AC37" i="93"/>
  <c r="AC38" i="93"/>
  <c r="AC39" i="93"/>
  <c r="AC36" i="93"/>
  <c r="AC9" i="93"/>
  <c r="AD9" i="93" s="1"/>
  <c r="AC10" i="93"/>
  <c r="AD10" i="93" s="1"/>
  <c r="AC11" i="93"/>
  <c r="AD11" i="93" s="1"/>
  <c r="AC12" i="93"/>
  <c r="AD12" i="93" s="1"/>
  <c r="AC13" i="93"/>
  <c r="AD13" i="93" s="1"/>
  <c r="AC14" i="93"/>
  <c r="AD14" i="93" s="1"/>
  <c r="AC15" i="93"/>
  <c r="AD15" i="93" s="1"/>
  <c r="AC16" i="93"/>
  <c r="AD16" i="93" s="1"/>
  <c r="AC17" i="93"/>
  <c r="AD17" i="93" s="1"/>
  <c r="B2" i="301"/>
  <c r="B2" i="300"/>
  <c r="B13" i="300"/>
  <c r="B11" i="300"/>
  <c r="B4" i="300"/>
  <c r="B3" i="300"/>
  <c r="B97" i="300"/>
  <c r="B13" i="301"/>
  <c r="B11" i="301"/>
  <c r="B4" i="301"/>
  <c r="B3" i="301"/>
  <c r="N18" i="295"/>
  <c r="M18" i="295"/>
  <c r="L18" i="295"/>
  <c r="K18" i="295"/>
  <c r="J18" i="295"/>
  <c r="I18" i="295"/>
  <c r="H18" i="295"/>
  <c r="G18" i="295"/>
  <c r="F18" i="295"/>
  <c r="E18" i="295"/>
  <c r="D18" i="295"/>
  <c r="B2" i="295"/>
  <c r="G5" i="297"/>
  <c r="C5" i="297"/>
  <c r="C4" i="297"/>
  <c r="C3" i="297"/>
  <c r="C2" i="297"/>
  <c r="C1" i="297"/>
  <c r="K5" i="297"/>
  <c r="B4" i="295"/>
  <c r="B3" i="295"/>
  <c r="B13" i="295"/>
  <c r="B11" i="295"/>
  <c r="D9" i="295"/>
  <c r="B9" i="295"/>
  <c r="B6" i="295"/>
  <c r="B5" i="295"/>
  <c r="B5" i="300" l="1"/>
  <c r="B5" i="301"/>
  <c r="B6" i="300"/>
  <c r="B6" i="301"/>
  <c r="D9" i="300"/>
  <c r="D9" i="301"/>
  <c r="B9" i="300"/>
  <c r="B9" i="301"/>
  <c r="X23" i="300"/>
  <c r="W23" i="300"/>
  <c r="V23" i="300"/>
  <c r="U23" i="300"/>
  <c r="T23" i="300"/>
  <c r="S23" i="300"/>
  <c r="R23" i="300"/>
  <c r="Q23" i="300"/>
  <c r="P23" i="300"/>
  <c r="O23" i="300"/>
  <c r="N23" i="300"/>
  <c r="M23" i="300"/>
  <c r="L23" i="300"/>
  <c r="K23" i="300"/>
  <c r="J23" i="300"/>
  <c r="I23" i="300"/>
  <c r="H23" i="300"/>
  <c r="G23" i="300"/>
  <c r="F23" i="300"/>
  <c r="E23" i="300"/>
  <c r="D23" i="300"/>
  <c r="C23" i="300"/>
  <c r="B23" i="300"/>
  <c r="X22" i="300"/>
  <c r="W22" i="300"/>
  <c r="V22" i="300"/>
  <c r="U22" i="300"/>
  <c r="T22" i="300"/>
  <c r="S22" i="300"/>
  <c r="R22" i="300"/>
  <c r="Q22" i="300"/>
  <c r="P22" i="300"/>
  <c r="O22" i="300"/>
  <c r="N22" i="300"/>
  <c r="M22" i="300"/>
  <c r="L22" i="300"/>
  <c r="K22" i="300"/>
  <c r="J22" i="300"/>
  <c r="I22" i="300"/>
  <c r="H22" i="300"/>
  <c r="G22" i="300"/>
  <c r="F22" i="300"/>
  <c r="E22" i="300"/>
  <c r="D22" i="300"/>
  <c r="C22" i="300"/>
  <c r="B22" i="300"/>
  <c r="X21" i="300"/>
  <c r="W21" i="300"/>
  <c r="V21" i="300"/>
  <c r="U21" i="300"/>
  <c r="T21" i="300"/>
  <c r="S21" i="300"/>
  <c r="R21" i="300"/>
  <c r="Q21" i="300"/>
  <c r="P21" i="300"/>
  <c r="O21" i="300"/>
  <c r="N21" i="300"/>
  <c r="M21" i="300"/>
  <c r="L21" i="300"/>
  <c r="K21" i="300"/>
  <c r="J21" i="300"/>
  <c r="I21" i="300"/>
  <c r="H21" i="300"/>
  <c r="G21" i="300"/>
  <c r="F21" i="300"/>
  <c r="E21" i="300"/>
  <c r="D21" i="300"/>
  <c r="C21" i="300"/>
  <c r="B21" i="300"/>
  <c r="X18" i="300"/>
  <c r="W18" i="300"/>
  <c r="V18" i="300"/>
  <c r="U18" i="300"/>
  <c r="T18" i="300"/>
  <c r="S18" i="300"/>
  <c r="R18" i="300"/>
  <c r="Q18" i="300"/>
  <c r="P18" i="300"/>
  <c r="O18" i="300"/>
  <c r="N18" i="300"/>
  <c r="M18" i="300"/>
  <c r="L18" i="300"/>
  <c r="K18" i="300"/>
  <c r="J18" i="300"/>
  <c r="I18" i="300"/>
  <c r="H18" i="300"/>
  <c r="G18" i="300"/>
  <c r="F18" i="300"/>
  <c r="E18" i="300"/>
  <c r="D18" i="300"/>
  <c r="X29" i="300"/>
  <c r="X35" i="300" s="1"/>
  <c r="W29" i="300"/>
  <c r="W35" i="300" s="1"/>
  <c r="V29" i="300"/>
  <c r="V35" i="300" s="1"/>
  <c r="U29" i="300"/>
  <c r="U35" i="300" s="1"/>
  <c r="T29" i="300"/>
  <c r="T35" i="300" s="1"/>
  <c r="S29" i="300"/>
  <c r="S35" i="300" s="1"/>
  <c r="R29" i="300"/>
  <c r="R35" i="300" s="1"/>
  <c r="Q29" i="300"/>
  <c r="Q35" i="300" s="1"/>
  <c r="P29" i="300"/>
  <c r="P35" i="300" s="1"/>
  <c r="O29" i="300"/>
  <c r="O35" i="300" s="1"/>
  <c r="N29" i="300"/>
  <c r="N35" i="300" s="1"/>
  <c r="M29" i="300"/>
  <c r="M35" i="300" s="1"/>
  <c r="L29" i="300"/>
  <c r="L35" i="300" s="1"/>
  <c r="K29" i="300"/>
  <c r="K35" i="300" s="1"/>
  <c r="J29" i="300"/>
  <c r="J35" i="300" s="1"/>
  <c r="I29" i="300"/>
  <c r="I35" i="300" s="1"/>
  <c r="H29" i="300"/>
  <c r="H35" i="300" s="1"/>
  <c r="G29" i="300"/>
  <c r="G35" i="300" s="1"/>
  <c r="F29" i="300"/>
  <c r="F35" i="300" s="1"/>
  <c r="E29" i="300"/>
  <c r="E35" i="300" s="1"/>
  <c r="D29" i="300"/>
  <c r="D35" i="300" s="1"/>
  <c r="X28" i="300"/>
  <c r="X34" i="300" s="1"/>
  <c r="W28" i="300"/>
  <c r="W34" i="300" s="1"/>
  <c r="V28" i="300"/>
  <c r="V34" i="300" s="1"/>
  <c r="U28" i="300"/>
  <c r="U34" i="300" s="1"/>
  <c r="T28" i="300"/>
  <c r="T34" i="300" s="1"/>
  <c r="S28" i="300"/>
  <c r="S34" i="300" s="1"/>
  <c r="R28" i="300"/>
  <c r="R34" i="300" s="1"/>
  <c r="Q28" i="300"/>
  <c r="Q34" i="300" s="1"/>
  <c r="P28" i="300"/>
  <c r="P34" i="300" s="1"/>
  <c r="O28" i="300"/>
  <c r="O34" i="300" s="1"/>
  <c r="N28" i="300"/>
  <c r="N34" i="300" s="1"/>
  <c r="M28" i="300"/>
  <c r="M34" i="300" s="1"/>
  <c r="L28" i="300"/>
  <c r="L34" i="300" s="1"/>
  <c r="K28" i="300"/>
  <c r="K34" i="300" s="1"/>
  <c r="J28" i="300"/>
  <c r="J34" i="300" s="1"/>
  <c r="I28" i="300"/>
  <c r="I34" i="300" s="1"/>
  <c r="H28" i="300"/>
  <c r="H34" i="300" s="1"/>
  <c r="G28" i="300"/>
  <c r="G34" i="300" s="1"/>
  <c r="F28" i="300"/>
  <c r="F34" i="300" s="1"/>
  <c r="E28" i="300"/>
  <c r="E34" i="300" s="1"/>
  <c r="D28" i="300"/>
  <c r="D34" i="300" s="1"/>
  <c r="X27" i="300"/>
  <c r="X33" i="300" s="1"/>
  <c r="W27" i="300"/>
  <c r="W33" i="300" s="1"/>
  <c r="V27" i="300"/>
  <c r="V33" i="300" s="1"/>
  <c r="U27" i="300"/>
  <c r="U33" i="300" s="1"/>
  <c r="T27" i="300"/>
  <c r="T33" i="300" s="1"/>
  <c r="S27" i="300"/>
  <c r="S33" i="300" s="1"/>
  <c r="R27" i="300"/>
  <c r="R33" i="300" s="1"/>
  <c r="Q27" i="300"/>
  <c r="Q33" i="300" s="1"/>
  <c r="P27" i="300"/>
  <c r="P33" i="300" s="1"/>
  <c r="O27" i="300"/>
  <c r="O33" i="300" s="1"/>
  <c r="N27" i="300"/>
  <c r="N33" i="300" s="1"/>
  <c r="M27" i="300"/>
  <c r="M33" i="300" s="1"/>
  <c r="L27" i="300"/>
  <c r="L33" i="300" s="1"/>
  <c r="K27" i="300"/>
  <c r="K33" i="300" s="1"/>
  <c r="J27" i="300"/>
  <c r="J33" i="300" s="1"/>
  <c r="I27" i="300"/>
  <c r="I33" i="300" s="1"/>
  <c r="H27" i="300"/>
  <c r="H33" i="300" s="1"/>
  <c r="G27" i="300"/>
  <c r="G33" i="300" s="1"/>
  <c r="F27" i="300"/>
  <c r="F33" i="300" s="1"/>
  <c r="E27" i="300"/>
  <c r="E33" i="300" s="1"/>
  <c r="D27" i="300"/>
  <c r="D33" i="300" s="1"/>
  <c r="W18" i="301"/>
  <c r="V18" i="301"/>
  <c r="U18" i="301"/>
  <c r="T18" i="301"/>
  <c r="S18" i="301"/>
  <c r="R18" i="301"/>
  <c r="Q18" i="301"/>
  <c r="P18" i="301"/>
  <c r="O18" i="301"/>
  <c r="N18" i="301"/>
  <c r="M18" i="301"/>
  <c r="L18" i="301"/>
  <c r="K18" i="301"/>
  <c r="J18" i="301"/>
  <c r="I18" i="301"/>
  <c r="H18" i="301"/>
  <c r="G18" i="301"/>
  <c r="F18" i="301"/>
  <c r="E18" i="301"/>
  <c r="D18" i="301"/>
  <c r="D60" i="295"/>
  <c r="D59" i="295"/>
  <c r="D58" i="295"/>
  <c r="D57" i="295"/>
  <c r="D56" i="295"/>
  <c r="D55" i="295"/>
  <c r="D54" i="295"/>
  <c r="D53" i="295"/>
  <c r="D52" i="295"/>
  <c r="D51" i="295"/>
  <c r="D50" i="295"/>
  <c r="D49" i="295"/>
  <c r="D48" i="295"/>
  <c r="D47" i="295"/>
  <c r="D46" i="295"/>
  <c r="D45" i="295"/>
  <c r="D44" i="295"/>
  <c r="D43" i="295"/>
  <c r="D42" i="295"/>
  <c r="D41" i="295"/>
  <c r="D40" i="295"/>
  <c r="D39" i="295"/>
  <c r="D38" i="295"/>
  <c r="D37" i="295"/>
  <c r="D36" i="295"/>
  <c r="D35" i="295"/>
  <c r="D34" i="295"/>
  <c r="D33" i="295"/>
  <c r="D32" i="295"/>
  <c r="D31" i="295"/>
  <c r="D30" i="295"/>
  <c r="D29" i="295"/>
  <c r="D28" i="295"/>
  <c r="D27" i="295"/>
  <c r="D26" i="295"/>
  <c r="D25" i="295"/>
  <c r="D24" i="295"/>
  <c r="D23" i="295"/>
  <c r="D22" i="295"/>
  <c r="D21" i="295"/>
  <c r="D19" i="295"/>
  <c r="E19" i="295"/>
  <c r="F19" i="295"/>
  <c r="G19" i="295"/>
  <c r="H19" i="295"/>
  <c r="I19" i="295"/>
  <c r="J19" i="295"/>
  <c r="K19" i="295"/>
  <c r="L19" i="295"/>
  <c r="M19" i="295"/>
  <c r="N19" i="295"/>
  <c r="D20" i="295"/>
  <c r="E20" i="295"/>
  <c r="F20" i="295"/>
  <c r="G20" i="295"/>
  <c r="H20" i="295"/>
  <c r="I20" i="295"/>
  <c r="J20" i="295"/>
  <c r="K20" i="295"/>
  <c r="L20" i="295"/>
  <c r="M20" i="295"/>
  <c r="N20" i="295"/>
  <c r="K8" i="93" a="1"/>
  <c r="K8" i="93"/>
  <c r="K9" i="93" a="1"/>
  <c r="K9" i="93"/>
  <c r="K10" i="93" a="1"/>
  <c r="K10" i="93"/>
  <c r="K11" i="93" a="1"/>
  <c r="K11" i="93"/>
  <c r="K12" i="93" a="1"/>
  <c r="K12" i="93"/>
  <c r="K13" i="93" a="1"/>
  <c r="K13" i="93"/>
  <c r="K14" i="93" a="1"/>
  <c r="K14" i="93"/>
  <c r="K15" i="93" a="1"/>
  <c r="K15" i="93"/>
  <c r="K16" i="93" a="1"/>
  <c r="K16" i="93"/>
  <c r="K17" i="93" a="1"/>
  <c r="K17" i="93"/>
  <c r="K7" i="93" a="1"/>
  <c r="K7" i="93"/>
  <c r="E8" i="93" a="1"/>
  <c r="E8" i="93"/>
  <c r="E9" i="93" a="1"/>
  <c r="E9" i="93"/>
  <c r="E10" i="93" a="1"/>
  <c r="E10" i="93"/>
  <c r="E11" i="93" a="1"/>
  <c r="E11" i="93"/>
  <c r="E12" i="93" a="1"/>
  <c r="E12" i="93"/>
  <c r="E13" i="93" a="1"/>
  <c r="E13" i="93"/>
  <c r="E14" i="93" a="1"/>
  <c r="E14" i="93"/>
  <c r="E15" i="93" a="1"/>
  <c r="E15" i="93"/>
  <c r="E16" i="93" a="1"/>
  <c r="E16" i="93"/>
  <c r="E17" i="93" a="1"/>
  <c r="E17" i="93"/>
  <c r="E7" i="93" a="1"/>
  <c r="E7" i="93"/>
  <c r="D42" i="234"/>
  <c r="C42" i="234"/>
  <c r="J171" i="98"/>
  <c r="Z84" i="102"/>
  <c r="Z85" i="102"/>
  <c r="B30" i="234"/>
  <c r="C41" i="234"/>
  <c r="U8" i="93" a="1"/>
  <c r="U8" i="93"/>
  <c r="U9" i="93" a="1"/>
  <c r="U9" i="93"/>
  <c r="U10" i="93" a="1"/>
  <c r="U10" i="93"/>
  <c r="U11" i="93" a="1"/>
  <c r="U11" i="93"/>
  <c r="U12" i="93" a="1"/>
  <c r="U12" i="93"/>
  <c r="U13" i="93" a="1"/>
  <c r="U13" i="93"/>
  <c r="U14" i="93" a="1"/>
  <c r="U14" i="93"/>
  <c r="U15" i="93" a="1"/>
  <c r="U15" i="93"/>
  <c r="U16" i="93" a="1"/>
  <c r="U16" i="93"/>
  <c r="U17" i="93" a="1"/>
  <c r="U17" i="93"/>
  <c r="U7" i="93" a="1"/>
  <c r="U7" i="93"/>
  <c r="G82" i="248"/>
  <c r="G82" i="249"/>
  <c r="G82" i="250"/>
  <c r="G82" i="269"/>
  <c r="G82" i="271"/>
  <c r="G82" i="273"/>
  <c r="G82" i="275"/>
  <c r="G82" i="277"/>
  <c r="G82" i="279"/>
  <c r="G82" i="281"/>
  <c r="G82" i="214"/>
  <c r="B80" i="248"/>
  <c r="B80" i="249"/>
  <c r="B80" i="250"/>
  <c r="B80" i="269"/>
  <c r="B80" i="271"/>
  <c r="B80" i="273"/>
  <c r="B80" i="275"/>
  <c r="B80" i="277"/>
  <c r="B80" i="279"/>
  <c r="B80" i="281"/>
  <c r="B80" i="214"/>
  <c r="L69" i="235"/>
  <c r="L70" i="235"/>
  <c r="L71" i="235"/>
  <c r="L72" i="235"/>
  <c r="L73" i="235"/>
  <c r="L74" i="235"/>
  <c r="L75" i="235"/>
  <c r="L76" i="235"/>
  <c r="L77" i="235"/>
  <c r="L78" i="235"/>
  <c r="L79" i="235"/>
  <c r="L80" i="235"/>
  <c r="L81" i="235"/>
  <c r="L32" i="235"/>
  <c r="L33" i="235"/>
  <c r="L34" i="235"/>
  <c r="L35" i="235"/>
  <c r="L36" i="235"/>
  <c r="L37" i="235"/>
  <c r="L38" i="235"/>
  <c r="L39" i="235"/>
  <c r="L40" i="235"/>
  <c r="L41" i="235"/>
  <c r="L42" i="235"/>
  <c r="L43" i="235"/>
  <c r="L44" i="235"/>
  <c r="L45" i="235"/>
  <c r="L46" i="235"/>
  <c r="L47" i="235"/>
  <c r="L48" i="235"/>
  <c r="L49" i="235"/>
  <c r="L50" i="235"/>
  <c r="L51" i="235"/>
  <c r="L52" i="235"/>
  <c r="L53" i="235"/>
  <c r="L54" i="235"/>
  <c r="L55" i="235"/>
  <c r="L3" i="235"/>
  <c r="L4" i="235"/>
  <c r="L5" i="235"/>
  <c r="L6" i="235"/>
  <c r="L7" i="235"/>
  <c r="L8" i="235"/>
  <c r="L9" i="235"/>
  <c r="L10" i="235"/>
  <c r="L11" i="235"/>
  <c r="L12" i="235"/>
  <c r="L13" i="235"/>
  <c r="L14" i="235"/>
  <c r="L15" i="235"/>
  <c r="L16" i="235"/>
  <c r="L17" i="235"/>
  <c r="L18" i="235"/>
  <c r="L19" i="235"/>
  <c r="L20" i="235"/>
  <c r="L21" i="235"/>
  <c r="L22" i="235"/>
  <c r="L23" i="235"/>
  <c r="L24" i="235"/>
  <c r="L25" i="235"/>
  <c r="L26" i="235"/>
  <c r="L27" i="235"/>
  <c r="L28" i="235"/>
  <c r="G95" i="310"/>
  <c r="G95" i="307"/>
  <c r="D44" i="300" l="1"/>
  <c r="D42" i="300"/>
  <c r="D19" i="300"/>
  <c r="E44" i="300"/>
  <c r="E42" i="300"/>
  <c r="E19" i="300"/>
  <c r="F44" i="300"/>
  <c r="F42" i="300"/>
  <c r="F19" i="300"/>
  <c r="G44" i="300"/>
  <c r="G42" i="300"/>
  <c r="G19" i="300"/>
  <c r="H44" i="300"/>
  <c r="H42" i="300"/>
  <c r="H19" i="300"/>
  <c r="I44" i="300"/>
  <c r="I42" i="300"/>
  <c r="I19" i="300"/>
  <c r="J44" i="300"/>
  <c r="J42" i="300"/>
  <c r="J19" i="300"/>
  <c r="K44" i="300"/>
  <c r="K42" i="300"/>
  <c r="K19" i="300"/>
  <c r="L44" i="300"/>
  <c r="L42" i="300"/>
  <c r="L19" i="300"/>
  <c r="M44" i="300"/>
  <c r="M42" i="300"/>
  <c r="M19" i="300"/>
  <c r="N44" i="300"/>
  <c r="N42" i="300"/>
  <c r="N19" i="300"/>
  <c r="O44" i="300"/>
  <c r="O42" i="300"/>
  <c r="O19" i="300"/>
  <c r="P44" i="300"/>
  <c r="P42" i="300"/>
  <c r="P19" i="300"/>
  <c r="Q44" i="300"/>
  <c r="Q42" i="300"/>
  <c r="Q19" i="300"/>
  <c r="R44" i="300"/>
  <c r="R42" i="300"/>
  <c r="R19" i="300"/>
  <c r="S44" i="300"/>
  <c r="S42" i="300"/>
  <c r="S19" i="300"/>
  <c r="T44" i="300"/>
  <c r="T42" i="300"/>
  <c r="T19" i="300"/>
  <c r="U44" i="300"/>
  <c r="U42" i="300"/>
  <c r="U19" i="300"/>
  <c r="V44" i="300"/>
  <c r="V42" i="300"/>
  <c r="V19" i="300"/>
  <c r="W44" i="300"/>
  <c r="W42" i="300"/>
  <c r="W19" i="300"/>
  <c r="X44" i="300"/>
  <c r="X42" i="300"/>
  <c r="X19" i="300"/>
  <c r="D71" i="300"/>
  <c r="D114" i="300" s="1"/>
  <c r="D66" i="300"/>
  <c r="D58" i="300"/>
  <c r="D57" i="300"/>
  <c r="D56" i="300"/>
  <c r="D52" i="300"/>
  <c r="D50" i="300"/>
  <c r="D156" i="300" s="1"/>
  <c r="D48" i="300"/>
  <c r="D46" i="300"/>
  <c r="D40" i="300"/>
  <c r="D113" i="300" s="1"/>
  <c r="D20" i="301" s="1"/>
  <c r="D30" i="300"/>
  <c r="D24" i="300"/>
  <c r="E71" i="300"/>
  <c r="E114" i="300" s="1"/>
  <c r="E66" i="300"/>
  <c r="E58" i="300"/>
  <c r="E57" i="300"/>
  <c r="E56" i="300"/>
  <c r="E52" i="300"/>
  <c r="E50" i="300"/>
  <c r="E156" i="300" s="1"/>
  <c r="E48" i="300"/>
  <c r="E46" i="300"/>
  <c r="E40" i="300"/>
  <c r="E113" i="300" s="1"/>
  <c r="E20" i="301" s="1"/>
  <c r="E30" i="300"/>
  <c r="E24" i="300"/>
  <c r="F71" i="300"/>
  <c r="F114" i="300" s="1"/>
  <c r="F66" i="300"/>
  <c r="F58" i="300"/>
  <c r="F57" i="300"/>
  <c r="F56" i="300"/>
  <c r="F52" i="300"/>
  <c r="F50" i="300"/>
  <c r="F156" i="300" s="1"/>
  <c r="F48" i="300"/>
  <c r="F46" i="300"/>
  <c r="F40" i="300"/>
  <c r="F113" i="300" s="1"/>
  <c r="F20" i="301" s="1"/>
  <c r="F30" i="300"/>
  <c r="F24" i="300"/>
  <c r="G71" i="300"/>
  <c r="G114" i="300" s="1"/>
  <c r="G66" i="300"/>
  <c r="G58" i="300"/>
  <c r="G57" i="300"/>
  <c r="G56" i="300"/>
  <c r="G52" i="300"/>
  <c r="G50" i="300"/>
  <c r="G156" i="300" s="1"/>
  <c r="G48" i="300"/>
  <c r="G46" i="300"/>
  <c r="G40" i="300"/>
  <c r="G113" i="300" s="1"/>
  <c r="G20" i="301" s="1"/>
  <c r="G30" i="300"/>
  <c r="G24" i="300"/>
  <c r="H71" i="300"/>
  <c r="H114" i="300" s="1"/>
  <c r="H66" i="300"/>
  <c r="H58" i="300"/>
  <c r="H57" i="300"/>
  <c r="H56" i="300"/>
  <c r="H52" i="300"/>
  <c r="H50" i="300"/>
  <c r="H156" i="300" s="1"/>
  <c r="H48" i="300"/>
  <c r="H46" i="300"/>
  <c r="H40" i="300"/>
  <c r="H113" i="300" s="1"/>
  <c r="H20" i="301" s="1"/>
  <c r="H30" i="300"/>
  <c r="H24" i="300"/>
  <c r="I71" i="300"/>
  <c r="I114" i="300" s="1"/>
  <c r="I66" i="300"/>
  <c r="I58" i="300"/>
  <c r="I57" i="300"/>
  <c r="I56" i="300"/>
  <c r="I52" i="300"/>
  <c r="I50" i="300"/>
  <c r="I156" i="300" s="1"/>
  <c r="I48" i="300"/>
  <c r="I46" i="300"/>
  <c r="I40" i="300"/>
  <c r="I113" i="300" s="1"/>
  <c r="I20" i="301" s="1"/>
  <c r="I30" i="300"/>
  <c r="I24" i="300"/>
  <c r="J71" i="300"/>
  <c r="J114" i="300" s="1"/>
  <c r="J66" i="300"/>
  <c r="J58" i="300"/>
  <c r="J57" i="300"/>
  <c r="J56" i="300"/>
  <c r="J52" i="300"/>
  <c r="J50" i="300"/>
  <c r="J156" i="300" s="1"/>
  <c r="J48" i="300"/>
  <c r="J46" i="300"/>
  <c r="J40" i="300"/>
  <c r="J113" i="300" s="1"/>
  <c r="J20" i="301" s="1"/>
  <c r="J30" i="300"/>
  <c r="J24" i="300"/>
  <c r="K71" i="300"/>
  <c r="K114" i="300" s="1"/>
  <c r="K66" i="300"/>
  <c r="K58" i="300"/>
  <c r="K57" i="300"/>
  <c r="K56" i="300"/>
  <c r="K52" i="300"/>
  <c r="K50" i="300"/>
  <c r="K156" i="300" s="1"/>
  <c r="K48" i="300"/>
  <c r="K46" i="300"/>
  <c r="K40" i="300"/>
  <c r="K113" i="300" s="1"/>
  <c r="K20" i="301" s="1"/>
  <c r="K30" i="300"/>
  <c r="K24" i="300"/>
  <c r="L71" i="300"/>
  <c r="L114" i="300" s="1"/>
  <c r="L66" i="300"/>
  <c r="L58" i="300"/>
  <c r="L57" i="300"/>
  <c r="L56" i="300"/>
  <c r="L52" i="300"/>
  <c r="L50" i="300"/>
  <c r="L156" i="300" s="1"/>
  <c r="L48" i="300"/>
  <c r="L46" i="300"/>
  <c r="L40" i="300"/>
  <c r="L113" i="300" s="1"/>
  <c r="L20" i="301" s="1"/>
  <c r="L30" i="300"/>
  <c r="L24" i="300"/>
  <c r="M71" i="300"/>
  <c r="M114" i="300" s="1"/>
  <c r="M66" i="300"/>
  <c r="M58" i="300"/>
  <c r="M57" i="300"/>
  <c r="M56" i="300"/>
  <c r="M52" i="300"/>
  <c r="M50" i="300"/>
  <c r="M156" i="300" s="1"/>
  <c r="M48" i="300"/>
  <c r="M46" i="300"/>
  <c r="M40" i="300"/>
  <c r="M113" i="300" s="1"/>
  <c r="M20" i="301" s="1"/>
  <c r="M30" i="300"/>
  <c r="M24" i="300"/>
  <c r="N71" i="300"/>
  <c r="N114" i="300" s="1"/>
  <c r="N66" i="300"/>
  <c r="N58" i="300"/>
  <c r="N57" i="300"/>
  <c r="N56" i="300"/>
  <c r="N52" i="300"/>
  <c r="N50" i="300"/>
  <c r="N156" i="300" s="1"/>
  <c r="N48" i="300"/>
  <c r="N46" i="300"/>
  <c r="N40" i="300"/>
  <c r="N113" i="300" s="1"/>
  <c r="N20" i="301" s="1"/>
  <c r="N30" i="300"/>
  <c r="N24" i="300"/>
  <c r="O71" i="300"/>
  <c r="O114" i="300" s="1"/>
  <c r="O66" i="300"/>
  <c r="O58" i="300"/>
  <c r="O57" i="300"/>
  <c r="O56" i="300"/>
  <c r="O52" i="300"/>
  <c r="O50" i="300"/>
  <c r="O156" i="300" s="1"/>
  <c r="O48" i="300"/>
  <c r="O46" i="300"/>
  <c r="O40" i="300"/>
  <c r="O113" i="300" s="1"/>
  <c r="O20" i="301" s="1"/>
  <c r="O30" i="300"/>
  <c r="O24" i="300"/>
  <c r="P71" i="300"/>
  <c r="P114" i="300" s="1"/>
  <c r="P66" i="300"/>
  <c r="P58" i="300"/>
  <c r="P57" i="300"/>
  <c r="P56" i="300"/>
  <c r="P52" i="300"/>
  <c r="P50" i="300"/>
  <c r="P156" i="300" s="1"/>
  <c r="P48" i="300"/>
  <c r="P46" i="300"/>
  <c r="P40" i="300"/>
  <c r="P113" i="300" s="1"/>
  <c r="P20" i="301" s="1"/>
  <c r="P30" i="300"/>
  <c r="P24" i="300"/>
  <c r="Q71" i="300"/>
  <c r="Q114" i="300" s="1"/>
  <c r="Q66" i="300"/>
  <c r="Q58" i="300"/>
  <c r="Q57" i="300"/>
  <c r="Q56" i="300"/>
  <c r="Q52" i="300"/>
  <c r="Q50" i="300"/>
  <c r="Q156" i="300" s="1"/>
  <c r="Q48" i="300"/>
  <c r="Q46" i="300"/>
  <c r="Q40" i="300"/>
  <c r="Q113" i="300" s="1"/>
  <c r="Q20" i="301" s="1"/>
  <c r="Q30" i="300"/>
  <c r="Q24" i="300"/>
  <c r="R71" i="300"/>
  <c r="R114" i="300" s="1"/>
  <c r="R66" i="300"/>
  <c r="R58" i="300"/>
  <c r="R57" i="300"/>
  <c r="R56" i="300"/>
  <c r="R52" i="300"/>
  <c r="R50" i="300"/>
  <c r="R156" i="300" s="1"/>
  <c r="R48" i="300"/>
  <c r="R46" i="300"/>
  <c r="R40" i="300"/>
  <c r="R113" i="300" s="1"/>
  <c r="R20" i="301" s="1"/>
  <c r="R30" i="300"/>
  <c r="R24" i="300"/>
  <c r="S71" i="300"/>
  <c r="S114" i="300" s="1"/>
  <c r="S66" i="300"/>
  <c r="S58" i="300"/>
  <c r="S57" i="300"/>
  <c r="S56" i="300"/>
  <c r="S52" i="300"/>
  <c r="S50" i="300"/>
  <c r="S156" i="300" s="1"/>
  <c r="S48" i="300"/>
  <c r="S46" i="300"/>
  <c r="S40" i="300"/>
  <c r="S113" i="300" s="1"/>
  <c r="S20" i="301" s="1"/>
  <c r="S30" i="300"/>
  <c r="S24" i="300"/>
  <c r="T71" i="300"/>
  <c r="T114" i="300" s="1"/>
  <c r="T66" i="300"/>
  <c r="T58" i="300"/>
  <c r="T57" i="300"/>
  <c r="T56" i="300"/>
  <c r="T52" i="300"/>
  <c r="T50" i="300"/>
  <c r="T156" i="300" s="1"/>
  <c r="T48" i="300"/>
  <c r="T46" i="300"/>
  <c r="T40" i="300"/>
  <c r="T113" i="300" s="1"/>
  <c r="T20" i="301" s="1"/>
  <c r="T30" i="300"/>
  <c r="T24" i="300"/>
  <c r="U71" i="300"/>
  <c r="U114" i="300" s="1"/>
  <c r="U66" i="300"/>
  <c r="U58" i="300"/>
  <c r="U57" i="300"/>
  <c r="U56" i="300"/>
  <c r="U52" i="300"/>
  <c r="U50" i="300"/>
  <c r="U156" i="300" s="1"/>
  <c r="U48" i="300"/>
  <c r="U46" i="300"/>
  <c r="U40" i="300"/>
  <c r="U113" i="300" s="1"/>
  <c r="U20" i="301" s="1"/>
  <c r="U30" i="300"/>
  <c r="U24" i="300"/>
  <c r="V71" i="300"/>
  <c r="V114" i="300" s="1"/>
  <c r="V66" i="300"/>
  <c r="V58" i="300"/>
  <c r="V57" i="300"/>
  <c r="V56" i="300"/>
  <c r="V52" i="300"/>
  <c r="V50" i="300"/>
  <c r="V156" i="300" s="1"/>
  <c r="V48" i="300"/>
  <c r="V46" i="300"/>
  <c r="V40" i="300"/>
  <c r="V113" i="300" s="1"/>
  <c r="V20" i="301" s="1"/>
  <c r="V30" i="300"/>
  <c r="V24" i="300"/>
  <c r="W71" i="300"/>
  <c r="W114" i="300" s="1"/>
  <c r="W66" i="300"/>
  <c r="W58" i="300"/>
  <c r="W57" i="300"/>
  <c r="W56" i="300"/>
  <c r="W52" i="300"/>
  <c r="W50" i="300"/>
  <c r="W156" i="300" s="1"/>
  <c r="W48" i="300"/>
  <c r="W46" i="300"/>
  <c r="W40" i="300"/>
  <c r="W113" i="300" s="1"/>
  <c r="W20" i="301" s="1"/>
  <c r="W30" i="300"/>
  <c r="W24" i="300"/>
  <c r="X71" i="300"/>
  <c r="X114" i="300" s="1"/>
  <c r="X66" i="300"/>
  <c r="X58" i="300"/>
  <c r="X57" i="300"/>
  <c r="X56" i="300"/>
  <c r="X52" i="300"/>
  <c r="X50" i="300"/>
  <c r="X156" i="300" s="1"/>
  <c r="X48" i="300"/>
  <c r="X46" i="300"/>
  <c r="X40" i="300"/>
  <c r="X113" i="300" s="1"/>
  <c r="X30" i="300"/>
  <c r="X24" i="300"/>
  <c r="B56" i="300"/>
  <c r="B27" i="300"/>
  <c r="C56" i="300"/>
  <c r="C27" i="300"/>
  <c r="B57" i="300"/>
  <c r="B28" i="300"/>
  <c r="C57" i="300"/>
  <c r="C28" i="300"/>
  <c r="B58" i="300"/>
  <c r="B29" i="300"/>
  <c r="C58" i="300"/>
  <c r="C29" i="300"/>
  <c r="D102" i="301"/>
  <c r="D101" i="301"/>
  <c r="D100" i="301"/>
  <c r="D99" i="301"/>
  <c r="D98" i="301"/>
  <c r="D97" i="301"/>
  <c r="D96" i="301"/>
  <c r="D95" i="301"/>
  <c r="D94" i="301"/>
  <c r="D93" i="301"/>
  <c r="D92" i="301"/>
  <c r="D91" i="301"/>
  <c r="D90" i="301"/>
  <c r="D89" i="301"/>
  <c r="D88" i="301"/>
  <c r="D87" i="301"/>
  <c r="D86" i="301"/>
  <c r="D85" i="301"/>
  <c r="D84" i="301"/>
  <c r="D83" i="301"/>
  <c r="D82" i="301"/>
  <c r="D81" i="301"/>
  <c r="D80" i="301"/>
  <c r="D79" i="301"/>
  <c r="D78" i="301"/>
  <c r="D77" i="301"/>
  <c r="D76" i="301"/>
  <c r="D75" i="301"/>
  <c r="D74" i="301"/>
  <c r="D73" i="301"/>
  <c r="D72" i="301"/>
  <c r="D71" i="301"/>
  <c r="D70" i="301"/>
  <c r="D69" i="301"/>
  <c r="D68" i="301"/>
  <c r="D67" i="301"/>
  <c r="D66" i="301"/>
  <c r="D65" i="301"/>
  <c r="D64" i="301"/>
  <c r="D63" i="301"/>
  <c r="D62" i="301"/>
  <c r="X18" i="301"/>
  <c r="E102" i="301"/>
  <c r="E101" i="301"/>
  <c r="E100" i="301"/>
  <c r="E99" i="301"/>
  <c r="E98" i="301"/>
  <c r="E97" i="301"/>
  <c r="E96" i="301"/>
  <c r="E95" i="301"/>
  <c r="E94" i="301"/>
  <c r="E93" i="301"/>
  <c r="E92" i="301"/>
  <c r="E91" i="301"/>
  <c r="E90" i="301"/>
  <c r="E89" i="301"/>
  <c r="E88" i="301"/>
  <c r="E87" i="301"/>
  <c r="E86" i="301"/>
  <c r="E85" i="301"/>
  <c r="E84" i="301"/>
  <c r="E83" i="301"/>
  <c r="E82" i="301"/>
  <c r="E81" i="301"/>
  <c r="E80" i="301"/>
  <c r="E79" i="301"/>
  <c r="E78" i="301"/>
  <c r="E77" i="301"/>
  <c r="E76" i="301"/>
  <c r="E75" i="301"/>
  <c r="E74" i="301"/>
  <c r="E73" i="301"/>
  <c r="E72" i="301"/>
  <c r="E71" i="301"/>
  <c r="E70" i="301"/>
  <c r="E69" i="301"/>
  <c r="E68" i="301"/>
  <c r="E67" i="301"/>
  <c r="E66" i="301"/>
  <c r="E65" i="301"/>
  <c r="E64" i="301"/>
  <c r="E63" i="301"/>
  <c r="E62" i="301"/>
  <c r="Y18" i="301"/>
  <c r="F102" i="301"/>
  <c r="F101" i="301"/>
  <c r="F100" i="301"/>
  <c r="F99" i="301"/>
  <c r="F98" i="301"/>
  <c r="F97" i="301"/>
  <c r="F96" i="301"/>
  <c r="F95" i="301"/>
  <c r="F94" i="301"/>
  <c r="F93" i="301"/>
  <c r="F92" i="301"/>
  <c r="F91" i="301"/>
  <c r="F90" i="301"/>
  <c r="F89" i="301"/>
  <c r="F88" i="301"/>
  <c r="F87" i="301"/>
  <c r="F86" i="301"/>
  <c r="F85" i="301"/>
  <c r="F84" i="301"/>
  <c r="F83" i="301"/>
  <c r="F82" i="301"/>
  <c r="F81" i="301"/>
  <c r="F80" i="301"/>
  <c r="F79" i="301"/>
  <c r="F78" i="301"/>
  <c r="F77" i="301"/>
  <c r="F76" i="301"/>
  <c r="F75" i="301"/>
  <c r="F74" i="301"/>
  <c r="F73" i="301"/>
  <c r="F72" i="301"/>
  <c r="F71" i="301"/>
  <c r="F70" i="301"/>
  <c r="F69" i="301"/>
  <c r="F68" i="301"/>
  <c r="F67" i="301"/>
  <c r="F66" i="301"/>
  <c r="F65" i="301"/>
  <c r="F64" i="301"/>
  <c r="F63" i="301"/>
  <c r="F62" i="301"/>
  <c r="Z18" i="301"/>
  <c r="G102" i="301"/>
  <c r="G101" i="301"/>
  <c r="G100" i="301"/>
  <c r="G99" i="301"/>
  <c r="G98" i="301"/>
  <c r="G97" i="301"/>
  <c r="G96" i="301"/>
  <c r="G95" i="301"/>
  <c r="G94" i="301"/>
  <c r="G93" i="301"/>
  <c r="G92" i="301"/>
  <c r="G91" i="301"/>
  <c r="G90" i="301"/>
  <c r="G89" i="301"/>
  <c r="G88" i="301"/>
  <c r="G87" i="301"/>
  <c r="G86" i="301"/>
  <c r="G85" i="301"/>
  <c r="G84" i="301"/>
  <c r="G83" i="301"/>
  <c r="G82" i="301"/>
  <c r="G81" i="301"/>
  <c r="G80" i="301"/>
  <c r="G79" i="301"/>
  <c r="G78" i="301"/>
  <c r="G77" i="301"/>
  <c r="G76" i="301"/>
  <c r="G75" i="301"/>
  <c r="G74" i="301"/>
  <c r="G73" i="301"/>
  <c r="G72" i="301"/>
  <c r="G71" i="301"/>
  <c r="G70" i="301"/>
  <c r="G69" i="301"/>
  <c r="G68" i="301"/>
  <c r="G67" i="301"/>
  <c r="G66" i="301"/>
  <c r="G65" i="301"/>
  <c r="G64" i="301"/>
  <c r="G63" i="301"/>
  <c r="G62" i="301"/>
  <c r="AA18" i="301"/>
  <c r="H102" i="301"/>
  <c r="H101" i="301"/>
  <c r="H100" i="301"/>
  <c r="H99" i="301"/>
  <c r="H98" i="301"/>
  <c r="H97" i="301"/>
  <c r="H96" i="301"/>
  <c r="H95" i="301"/>
  <c r="H94" i="301"/>
  <c r="H93" i="301"/>
  <c r="H92" i="301"/>
  <c r="H91" i="301"/>
  <c r="H90" i="301"/>
  <c r="H89" i="301"/>
  <c r="H88" i="301"/>
  <c r="H87" i="301"/>
  <c r="H86" i="301"/>
  <c r="H85" i="301"/>
  <c r="H84" i="301"/>
  <c r="H83" i="301"/>
  <c r="H82" i="301"/>
  <c r="H81" i="301"/>
  <c r="H80" i="301"/>
  <c r="H79" i="301"/>
  <c r="H78" i="301"/>
  <c r="H77" i="301"/>
  <c r="H76" i="301"/>
  <c r="H75" i="301"/>
  <c r="H74" i="301"/>
  <c r="H73" i="301"/>
  <c r="H72" i="301"/>
  <c r="H71" i="301"/>
  <c r="H70" i="301"/>
  <c r="H69" i="301"/>
  <c r="H68" i="301"/>
  <c r="H67" i="301"/>
  <c r="H66" i="301"/>
  <c r="H65" i="301"/>
  <c r="H64" i="301"/>
  <c r="H63" i="301"/>
  <c r="H62" i="301"/>
  <c r="AB18" i="301"/>
  <c r="I102" i="301"/>
  <c r="I101" i="301"/>
  <c r="I100" i="301"/>
  <c r="I99" i="301"/>
  <c r="I98" i="301"/>
  <c r="I97" i="301"/>
  <c r="I96" i="301"/>
  <c r="I95" i="301"/>
  <c r="I94" i="301"/>
  <c r="I93" i="301"/>
  <c r="I92" i="301"/>
  <c r="I91" i="301"/>
  <c r="I90" i="301"/>
  <c r="I89" i="301"/>
  <c r="I88" i="301"/>
  <c r="I87" i="301"/>
  <c r="I86" i="301"/>
  <c r="I85" i="301"/>
  <c r="I84" i="301"/>
  <c r="I83" i="301"/>
  <c r="I82" i="301"/>
  <c r="I81" i="301"/>
  <c r="I80" i="301"/>
  <c r="I79" i="301"/>
  <c r="I78" i="301"/>
  <c r="I77" i="301"/>
  <c r="I76" i="301"/>
  <c r="I75" i="301"/>
  <c r="I74" i="301"/>
  <c r="I73" i="301"/>
  <c r="I72" i="301"/>
  <c r="I71" i="301"/>
  <c r="I70" i="301"/>
  <c r="I69" i="301"/>
  <c r="I68" i="301"/>
  <c r="I67" i="301"/>
  <c r="I66" i="301"/>
  <c r="I65" i="301"/>
  <c r="I64" i="301"/>
  <c r="I63" i="301"/>
  <c r="I62" i="301"/>
  <c r="AC18" i="301"/>
  <c r="J102" i="301"/>
  <c r="J101" i="301"/>
  <c r="J100" i="301"/>
  <c r="J99" i="301"/>
  <c r="J98" i="301"/>
  <c r="J97" i="301"/>
  <c r="J96" i="301"/>
  <c r="J95" i="301"/>
  <c r="J94" i="301"/>
  <c r="J93" i="301"/>
  <c r="J92" i="301"/>
  <c r="J91" i="301"/>
  <c r="J90" i="301"/>
  <c r="J89" i="301"/>
  <c r="J88" i="301"/>
  <c r="J87" i="301"/>
  <c r="J86" i="301"/>
  <c r="J85" i="301"/>
  <c r="J84" i="301"/>
  <c r="J83" i="301"/>
  <c r="J82" i="301"/>
  <c r="J81" i="301"/>
  <c r="J80" i="301"/>
  <c r="J79" i="301"/>
  <c r="J78" i="301"/>
  <c r="J77" i="301"/>
  <c r="J76" i="301"/>
  <c r="J75" i="301"/>
  <c r="J74" i="301"/>
  <c r="J73" i="301"/>
  <c r="J72" i="301"/>
  <c r="J71" i="301"/>
  <c r="J70" i="301"/>
  <c r="J69" i="301"/>
  <c r="J68" i="301"/>
  <c r="J67" i="301"/>
  <c r="J66" i="301"/>
  <c r="J65" i="301"/>
  <c r="J64" i="301"/>
  <c r="J63" i="301"/>
  <c r="J62" i="301"/>
  <c r="AD18" i="301"/>
  <c r="K102" i="301"/>
  <c r="K101" i="301"/>
  <c r="K100" i="301"/>
  <c r="K99" i="301"/>
  <c r="K98" i="301"/>
  <c r="K97" i="301"/>
  <c r="K96" i="301"/>
  <c r="K95" i="301"/>
  <c r="K94" i="301"/>
  <c r="K93" i="301"/>
  <c r="K92" i="301"/>
  <c r="K91" i="301"/>
  <c r="K90" i="301"/>
  <c r="K89" i="301"/>
  <c r="K88" i="301"/>
  <c r="K87" i="301"/>
  <c r="K86" i="301"/>
  <c r="K85" i="301"/>
  <c r="K84" i="301"/>
  <c r="K83" i="301"/>
  <c r="K82" i="301"/>
  <c r="K81" i="301"/>
  <c r="K80" i="301"/>
  <c r="K79" i="301"/>
  <c r="K78" i="301"/>
  <c r="K77" i="301"/>
  <c r="K76" i="301"/>
  <c r="K75" i="301"/>
  <c r="K74" i="301"/>
  <c r="K73" i="301"/>
  <c r="K72" i="301"/>
  <c r="K71" i="301"/>
  <c r="K70" i="301"/>
  <c r="K69" i="301"/>
  <c r="K68" i="301"/>
  <c r="K67" i="301"/>
  <c r="K66" i="301"/>
  <c r="K65" i="301"/>
  <c r="K64" i="301"/>
  <c r="K63" i="301"/>
  <c r="K62" i="301"/>
  <c r="AE18" i="301"/>
  <c r="L102" i="301"/>
  <c r="L101" i="301"/>
  <c r="L100" i="301"/>
  <c r="L99" i="301"/>
  <c r="L98" i="301"/>
  <c r="L97" i="301"/>
  <c r="L96" i="301"/>
  <c r="L95" i="301"/>
  <c r="L94" i="301"/>
  <c r="L93" i="301"/>
  <c r="L92" i="301"/>
  <c r="L91" i="301"/>
  <c r="L90" i="301"/>
  <c r="L89" i="301"/>
  <c r="L88" i="301"/>
  <c r="L87" i="301"/>
  <c r="L86" i="301"/>
  <c r="L85" i="301"/>
  <c r="L84" i="301"/>
  <c r="L83" i="301"/>
  <c r="L82" i="301"/>
  <c r="L81" i="301"/>
  <c r="L80" i="301"/>
  <c r="L79" i="301"/>
  <c r="L78" i="301"/>
  <c r="L77" i="301"/>
  <c r="L76" i="301"/>
  <c r="L75" i="301"/>
  <c r="L74" i="301"/>
  <c r="L73" i="301"/>
  <c r="L72" i="301"/>
  <c r="L71" i="301"/>
  <c r="L70" i="301"/>
  <c r="L69" i="301"/>
  <c r="L68" i="301"/>
  <c r="L67" i="301"/>
  <c r="L66" i="301"/>
  <c r="L65" i="301"/>
  <c r="L64" i="301"/>
  <c r="L63" i="301"/>
  <c r="L62" i="301"/>
  <c r="AF18" i="301"/>
  <c r="M102" i="301"/>
  <c r="M101" i="301"/>
  <c r="M100" i="301"/>
  <c r="M99" i="301"/>
  <c r="M98" i="301"/>
  <c r="M97" i="301"/>
  <c r="M96" i="301"/>
  <c r="M95" i="301"/>
  <c r="M94" i="301"/>
  <c r="M93" i="301"/>
  <c r="M92" i="301"/>
  <c r="M91" i="301"/>
  <c r="M90" i="301"/>
  <c r="M89" i="301"/>
  <c r="M88" i="301"/>
  <c r="M87" i="301"/>
  <c r="M86" i="301"/>
  <c r="M85" i="301"/>
  <c r="M84" i="301"/>
  <c r="M83" i="301"/>
  <c r="M82" i="301"/>
  <c r="M81" i="301"/>
  <c r="M80" i="301"/>
  <c r="M79" i="301"/>
  <c r="M78" i="301"/>
  <c r="M77" i="301"/>
  <c r="M76" i="301"/>
  <c r="M75" i="301"/>
  <c r="M74" i="301"/>
  <c r="M73" i="301"/>
  <c r="M72" i="301"/>
  <c r="M71" i="301"/>
  <c r="M70" i="301"/>
  <c r="M69" i="301"/>
  <c r="M68" i="301"/>
  <c r="M67" i="301"/>
  <c r="M66" i="301"/>
  <c r="M65" i="301"/>
  <c r="M64" i="301"/>
  <c r="M63" i="301"/>
  <c r="M62" i="301"/>
  <c r="AG18" i="301"/>
  <c r="N102" i="301"/>
  <c r="N101" i="301"/>
  <c r="N100" i="301"/>
  <c r="N99" i="301"/>
  <c r="N98" i="301"/>
  <c r="N97" i="301"/>
  <c r="N96" i="301"/>
  <c r="N95" i="301"/>
  <c r="N94" i="301"/>
  <c r="N93" i="301"/>
  <c r="N92" i="301"/>
  <c r="N91" i="301"/>
  <c r="N90" i="301"/>
  <c r="N89" i="301"/>
  <c r="N88" i="301"/>
  <c r="N87" i="301"/>
  <c r="N86" i="301"/>
  <c r="N85" i="301"/>
  <c r="N84" i="301"/>
  <c r="N83" i="301"/>
  <c r="N82" i="301"/>
  <c r="N81" i="301"/>
  <c r="N80" i="301"/>
  <c r="N79" i="301"/>
  <c r="N78" i="301"/>
  <c r="N77" i="301"/>
  <c r="N76" i="301"/>
  <c r="N75" i="301"/>
  <c r="N74" i="301"/>
  <c r="N73" i="301"/>
  <c r="N72" i="301"/>
  <c r="N71" i="301"/>
  <c r="N70" i="301"/>
  <c r="N69" i="301"/>
  <c r="N68" i="301"/>
  <c r="N67" i="301"/>
  <c r="N66" i="301"/>
  <c r="N65" i="301"/>
  <c r="N64" i="301"/>
  <c r="N63" i="301"/>
  <c r="N62" i="301"/>
  <c r="AH18" i="301"/>
  <c r="O102" i="301"/>
  <c r="O101" i="301"/>
  <c r="O100" i="301"/>
  <c r="O99" i="301"/>
  <c r="O98" i="301"/>
  <c r="O97" i="301"/>
  <c r="O96" i="301"/>
  <c r="O95" i="301"/>
  <c r="O94" i="301"/>
  <c r="O93" i="301"/>
  <c r="O92" i="301"/>
  <c r="O91" i="301"/>
  <c r="O90" i="301"/>
  <c r="O89" i="301"/>
  <c r="O88" i="301"/>
  <c r="O87" i="301"/>
  <c r="O86" i="301"/>
  <c r="O85" i="301"/>
  <c r="O84" i="301"/>
  <c r="O83" i="301"/>
  <c r="O82" i="301"/>
  <c r="O81" i="301"/>
  <c r="O80" i="301"/>
  <c r="O79" i="301"/>
  <c r="O78" i="301"/>
  <c r="O77" i="301"/>
  <c r="O76" i="301"/>
  <c r="O75" i="301"/>
  <c r="O74" i="301"/>
  <c r="O73" i="301"/>
  <c r="O72" i="301"/>
  <c r="O71" i="301"/>
  <c r="O70" i="301"/>
  <c r="O69" i="301"/>
  <c r="O68" i="301"/>
  <c r="O67" i="301"/>
  <c r="O66" i="301"/>
  <c r="O65" i="301"/>
  <c r="O64" i="301"/>
  <c r="O63" i="301"/>
  <c r="O62" i="301"/>
  <c r="AI18" i="301"/>
  <c r="P102" i="301"/>
  <c r="P101" i="301"/>
  <c r="P100" i="301"/>
  <c r="P99" i="301"/>
  <c r="P98" i="301"/>
  <c r="P97" i="301"/>
  <c r="P96" i="301"/>
  <c r="P95" i="301"/>
  <c r="P94" i="301"/>
  <c r="P93" i="301"/>
  <c r="P92" i="301"/>
  <c r="P91" i="301"/>
  <c r="P90" i="301"/>
  <c r="P89" i="301"/>
  <c r="P88" i="301"/>
  <c r="P87" i="301"/>
  <c r="P86" i="301"/>
  <c r="P85" i="301"/>
  <c r="P84" i="301"/>
  <c r="P83" i="301"/>
  <c r="P82" i="301"/>
  <c r="P81" i="301"/>
  <c r="P80" i="301"/>
  <c r="P79" i="301"/>
  <c r="P78" i="301"/>
  <c r="P77" i="301"/>
  <c r="P76" i="301"/>
  <c r="P75" i="301"/>
  <c r="P74" i="301"/>
  <c r="P73" i="301"/>
  <c r="P72" i="301"/>
  <c r="P71" i="301"/>
  <c r="P70" i="301"/>
  <c r="P69" i="301"/>
  <c r="P68" i="301"/>
  <c r="P67" i="301"/>
  <c r="P66" i="301"/>
  <c r="P65" i="301"/>
  <c r="P64" i="301"/>
  <c r="P63" i="301"/>
  <c r="P62" i="301"/>
  <c r="AJ18" i="301"/>
  <c r="Q102" i="301"/>
  <c r="Q101" i="301"/>
  <c r="Q100" i="301"/>
  <c r="Q99" i="301"/>
  <c r="Q98" i="301"/>
  <c r="Q97" i="301"/>
  <c r="Q96" i="301"/>
  <c r="Q95" i="301"/>
  <c r="Q94" i="301"/>
  <c r="Q93" i="301"/>
  <c r="Q92" i="301"/>
  <c r="Q91" i="301"/>
  <c r="Q90" i="301"/>
  <c r="Q89" i="301"/>
  <c r="Q88" i="301"/>
  <c r="Q87" i="301"/>
  <c r="Q86" i="301"/>
  <c r="Q85" i="301"/>
  <c r="Q84" i="301"/>
  <c r="Q83" i="301"/>
  <c r="Q82" i="301"/>
  <c r="Q81" i="301"/>
  <c r="Q80" i="301"/>
  <c r="Q79" i="301"/>
  <c r="Q78" i="301"/>
  <c r="Q77" i="301"/>
  <c r="Q76" i="301"/>
  <c r="Q75" i="301"/>
  <c r="Q74" i="301"/>
  <c r="Q73" i="301"/>
  <c r="Q72" i="301"/>
  <c r="Q71" i="301"/>
  <c r="Q70" i="301"/>
  <c r="Q69" i="301"/>
  <c r="Q68" i="301"/>
  <c r="Q67" i="301"/>
  <c r="Q66" i="301"/>
  <c r="Q65" i="301"/>
  <c r="Q64" i="301"/>
  <c r="Q63" i="301"/>
  <c r="Q62" i="301"/>
  <c r="AK18" i="301"/>
  <c r="R102" i="301"/>
  <c r="R101" i="301"/>
  <c r="R100" i="301"/>
  <c r="R99" i="301"/>
  <c r="R98" i="301"/>
  <c r="R97" i="301"/>
  <c r="R96" i="301"/>
  <c r="R95" i="301"/>
  <c r="R94" i="301"/>
  <c r="R93" i="301"/>
  <c r="R92" i="301"/>
  <c r="R91" i="301"/>
  <c r="R90" i="301"/>
  <c r="R89" i="301"/>
  <c r="R88" i="301"/>
  <c r="R87" i="301"/>
  <c r="R86" i="301"/>
  <c r="R85" i="301"/>
  <c r="R84" i="301"/>
  <c r="R83" i="301"/>
  <c r="R82" i="301"/>
  <c r="R81" i="301"/>
  <c r="R80" i="301"/>
  <c r="R79" i="301"/>
  <c r="R78" i="301"/>
  <c r="R77" i="301"/>
  <c r="R76" i="301"/>
  <c r="R75" i="301"/>
  <c r="R74" i="301"/>
  <c r="R73" i="301"/>
  <c r="R72" i="301"/>
  <c r="R71" i="301"/>
  <c r="R70" i="301"/>
  <c r="R69" i="301"/>
  <c r="R68" i="301"/>
  <c r="R67" i="301"/>
  <c r="R66" i="301"/>
  <c r="R65" i="301"/>
  <c r="R64" i="301"/>
  <c r="R63" i="301"/>
  <c r="R62" i="301"/>
  <c r="AL18" i="301"/>
  <c r="S102" i="301"/>
  <c r="S101" i="301"/>
  <c r="S100" i="301"/>
  <c r="S99" i="301"/>
  <c r="S98" i="301"/>
  <c r="S97" i="301"/>
  <c r="S96" i="301"/>
  <c r="S95" i="301"/>
  <c r="S94" i="301"/>
  <c r="S93" i="301"/>
  <c r="S92" i="301"/>
  <c r="S91" i="301"/>
  <c r="S90" i="301"/>
  <c r="S89" i="301"/>
  <c r="S88" i="301"/>
  <c r="S87" i="301"/>
  <c r="S86" i="301"/>
  <c r="S85" i="301"/>
  <c r="S84" i="301"/>
  <c r="S83" i="301"/>
  <c r="S82" i="301"/>
  <c r="S81" i="301"/>
  <c r="S80" i="301"/>
  <c r="S79" i="301"/>
  <c r="S78" i="301"/>
  <c r="S77" i="301"/>
  <c r="S76" i="301"/>
  <c r="S75" i="301"/>
  <c r="S74" i="301"/>
  <c r="S73" i="301"/>
  <c r="S72" i="301"/>
  <c r="S71" i="301"/>
  <c r="S70" i="301"/>
  <c r="S69" i="301"/>
  <c r="S68" i="301"/>
  <c r="S67" i="301"/>
  <c r="S66" i="301"/>
  <c r="S65" i="301"/>
  <c r="S64" i="301"/>
  <c r="S63" i="301"/>
  <c r="S62" i="301"/>
  <c r="AM18" i="301"/>
  <c r="T102" i="301"/>
  <c r="T101" i="301"/>
  <c r="T100" i="301"/>
  <c r="T99" i="301"/>
  <c r="T98" i="301"/>
  <c r="T97" i="301"/>
  <c r="T96" i="301"/>
  <c r="T95" i="301"/>
  <c r="T94" i="301"/>
  <c r="T93" i="301"/>
  <c r="T92" i="301"/>
  <c r="T91" i="301"/>
  <c r="T90" i="301"/>
  <c r="T89" i="301"/>
  <c r="T88" i="301"/>
  <c r="T87" i="301"/>
  <c r="T86" i="301"/>
  <c r="T85" i="301"/>
  <c r="T84" i="301"/>
  <c r="T83" i="301"/>
  <c r="T82" i="301"/>
  <c r="T81" i="301"/>
  <c r="T80" i="301"/>
  <c r="T79" i="301"/>
  <c r="T78" i="301"/>
  <c r="T77" i="301"/>
  <c r="T76" i="301"/>
  <c r="T75" i="301"/>
  <c r="T74" i="301"/>
  <c r="T73" i="301"/>
  <c r="T72" i="301"/>
  <c r="T71" i="301"/>
  <c r="T70" i="301"/>
  <c r="T69" i="301"/>
  <c r="T68" i="301"/>
  <c r="T67" i="301"/>
  <c r="T66" i="301"/>
  <c r="T65" i="301"/>
  <c r="T64" i="301"/>
  <c r="T63" i="301"/>
  <c r="T62" i="301"/>
  <c r="AN18" i="301"/>
  <c r="U102" i="301"/>
  <c r="U101" i="301"/>
  <c r="U100" i="301"/>
  <c r="U99" i="301"/>
  <c r="U98" i="301"/>
  <c r="U97" i="301"/>
  <c r="U96" i="301"/>
  <c r="U95" i="301"/>
  <c r="U94" i="301"/>
  <c r="U93" i="301"/>
  <c r="U92" i="301"/>
  <c r="U91" i="301"/>
  <c r="U90" i="301"/>
  <c r="U89" i="301"/>
  <c r="U88" i="301"/>
  <c r="U87" i="301"/>
  <c r="U86" i="301"/>
  <c r="U85" i="301"/>
  <c r="U84" i="301"/>
  <c r="U83" i="301"/>
  <c r="U82" i="301"/>
  <c r="U81" i="301"/>
  <c r="U80" i="301"/>
  <c r="U79" i="301"/>
  <c r="U78" i="301"/>
  <c r="U77" i="301"/>
  <c r="U76" i="301"/>
  <c r="U75" i="301"/>
  <c r="U74" i="301"/>
  <c r="U73" i="301"/>
  <c r="U72" i="301"/>
  <c r="U71" i="301"/>
  <c r="U70" i="301"/>
  <c r="U69" i="301"/>
  <c r="U68" i="301"/>
  <c r="U67" i="301"/>
  <c r="U66" i="301"/>
  <c r="U65" i="301"/>
  <c r="U64" i="301"/>
  <c r="U63" i="301"/>
  <c r="U62" i="301"/>
  <c r="AO18" i="301"/>
  <c r="V102" i="301"/>
  <c r="V101" i="301"/>
  <c r="V100" i="301"/>
  <c r="V99" i="301"/>
  <c r="V98" i="301"/>
  <c r="V97" i="301"/>
  <c r="V96" i="301"/>
  <c r="V95" i="301"/>
  <c r="V94" i="301"/>
  <c r="V93" i="301"/>
  <c r="V92" i="301"/>
  <c r="V91" i="301"/>
  <c r="V90" i="301"/>
  <c r="V89" i="301"/>
  <c r="V88" i="301"/>
  <c r="V87" i="301"/>
  <c r="V86" i="301"/>
  <c r="V85" i="301"/>
  <c r="V84" i="301"/>
  <c r="V83" i="301"/>
  <c r="V82" i="301"/>
  <c r="V81" i="301"/>
  <c r="V80" i="301"/>
  <c r="V79" i="301"/>
  <c r="V78" i="301"/>
  <c r="V77" i="301"/>
  <c r="V76" i="301"/>
  <c r="V75" i="301"/>
  <c r="V74" i="301"/>
  <c r="V73" i="301"/>
  <c r="V72" i="301"/>
  <c r="V71" i="301"/>
  <c r="V70" i="301"/>
  <c r="V69" i="301"/>
  <c r="V68" i="301"/>
  <c r="V67" i="301"/>
  <c r="V66" i="301"/>
  <c r="V65" i="301"/>
  <c r="V64" i="301"/>
  <c r="V63" i="301"/>
  <c r="V62" i="301"/>
  <c r="AP18" i="301"/>
  <c r="W102" i="301"/>
  <c r="W101" i="301"/>
  <c r="W100" i="301"/>
  <c r="W99" i="301"/>
  <c r="W98" i="301"/>
  <c r="W97" i="301"/>
  <c r="W96" i="301"/>
  <c r="W95" i="301"/>
  <c r="W94" i="301"/>
  <c r="W93" i="301"/>
  <c r="W92" i="301"/>
  <c r="W91" i="301"/>
  <c r="W90" i="301"/>
  <c r="W89" i="301"/>
  <c r="W88" i="301"/>
  <c r="W87" i="301"/>
  <c r="W86" i="301"/>
  <c r="W85" i="301"/>
  <c r="W84" i="301"/>
  <c r="W83" i="301"/>
  <c r="W82" i="301"/>
  <c r="W81" i="301"/>
  <c r="W80" i="301"/>
  <c r="W79" i="301"/>
  <c r="W78" i="301"/>
  <c r="W77" i="301"/>
  <c r="W76" i="301"/>
  <c r="W75" i="301"/>
  <c r="W74" i="301"/>
  <c r="W73" i="301"/>
  <c r="W72" i="301"/>
  <c r="W71" i="301"/>
  <c r="W70" i="301"/>
  <c r="W69" i="301"/>
  <c r="W68" i="301"/>
  <c r="W67" i="301"/>
  <c r="W66" i="301"/>
  <c r="W65" i="301"/>
  <c r="W64" i="301"/>
  <c r="W63" i="301"/>
  <c r="W62" i="301"/>
  <c r="AQ18" i="301"/>
  <c r="N21" i="295"/>
  <c r="M21" i="295"/>
  <c r="L21" i="295"/>
  <c r="K21" i="295"/>
  <c r="J21" i="295"/>
  <c r="I21" i="295"/>
  <c r="H21" i="295"/>
  <c r="G21" i="295"/>
  <c r="F21" i="295"/>
  <c r="E21" i="295"/>
  <c r="F143" i="245"/>
  <c r="F143" i="246"/>
  <c r="F143" i="247"/>
  <c r="F143" i="262"/>
  <c r="F143" i="263"/>
  <c r="F143" i="264"/>
  <c r="F143" i="265"/>
  <c r="F143" i="266"/>
  <c r="F143" i="267"/>
  <c r="F143" i="268"/>
  <c r="F143" i="102"/>
  <c r="G92" i="248"/>
  <c r="G92" i="249"/>
  <c r="G92" i="250"/>
  <c r="G92" i="269"/>
  <c r="G92" i="271"/>
  <c r="G92" i="273"/>
  <c r="G92" i="275"/>
  <c r="G92" i="277"/>
  <c r="G92" i="279"/>
  <c r="G92" i="281"/>
  <c r="G92" i="214"/>
  <c r="D1" i="93"/>
  <c r="C2" i="234"/>
  <c r="C3" i="234"/>
  <c r="D2" i="93"/>
  <c r="AC78" i="245"/>
  <c r="AC78" i="246"/>
  <c r="AC78" i="247"/>
  <c r="AC78" i="262"/>
  <c r="AC78" i="263"/>
  <c r="AC78" i="264"/>
  <c r="AC78" i="265"/>
  <c r="AC78" i="266"/>
  <c r="AC78" i="267"/>
  <c r="AC78" i="268"/>
  <c r="AC78" i="102"/>
  <c r="AB78" i="102"/>
  <c r="G64" i="214"/>
  <c r="G64" i="249"/>
  <c r="G64" i="250"/>
  <c r="G64" i="269"/>
  <c r="G64" i="271"/>
  <c r="G64" i="273"/>
  <c r="G64" i="275"/>
  <c r="G64" i="277"/>
  <c r="G64" i="279"/>
  <c r="G64" i="281"/>
  <c r="G64" i="248"/>
  <c r="B64" i="214"/>
  <c r="B64" i="249"/>
  <c r="B64" i="250"/>
  <c r="B64" i="269"/>
  <c r="B64" i="271"/>
  <c r="B64" i="273"/>
  <c r="B64" i="275"/>
  <c r="B64" i="277"/>
  <c r="B64" i="279"/>
  <c r="B64" i="281"/>
  <c r="B64" i="248"/>
  <c r="B63" i="214"/>
  <c r="B63" i="249"/>
  <c r="B63" i="250"/>
  <c r="B63" i="269"/>
  <c r="B63" i="271"/>
  <c r="B63" i="273"/>
  <c r="B63" i="275"/>
  <c r="B63" i="277"/>
  <c r="B63" i="279"/>
  <c r="B63" i="281"/>
  <c r="B63" i="248"/>
  <c r="O68" i="235" a="1"/>
  <c r="O68" i="235"/>
  <c r="O3" i="235" a="1"/>
  <c r="O3" i="235"/>
  <c r="B21" i="34"/>
  <c r="J128" i="102"/>
  <c r="K128" i="102"/>
  <c r="L128" i="102"/>
  <c r="M128" i="102"/>
  <c r="N128" i="102"/>
  <c r="O128" i="102"/>
  <c r="P128" i="102"/>
  <c r="Q128" i="102"/>
  <c r="R128" i="102"/>
  <c r="S128" i="102"/>
  <c r="T128" i="102"/>
  <c r="U128" i="102"/>
  <c r="V128" i="102"/>
  <c r="W128" i="102"/>
  <c r="X128" i="102"/>
  <c r="J128" i="246"/>
  <c r="K128" i="246"/>
  <c r="L128" i="246"/>
  <c r="M128" i="246"/>
  <c r="N128" i="246"/>
  <c r="O128" i="246"/>
  <c r="P128" i="246"/>
  <c r="Q128" i="246"/>
  <c r="R128" i="246"/>
  <c r="S128" i="246"/>
  <c r="T128" i="246"/>
  <c r="U128" i="246"/>
  <c r="V128" i="246"/>
  <c r="W128" i="246"/>
  <c r="X128" i="246"/>
  <c r="J128" i="247"/>
  <c r="K128" i="247"/>
  <c r="L128" i="247"/>
  <c r="M128" i="247"/>
  <c r="N128" i="247"/>
  <c r="O128" i="247"/>
  <c r="P128" i="247"/>
  <c r="Q128" i="247"/>
  <c r="R128" i="247"/>
  <c r="S128" i="247"/>
  <c r="T128" i="247"/>
  <c r="U128" i="247"/>
  <c r="V128" i="247"/>
  <c r="W128" i="247"/>
  <c r="X128" i="247"/>
  <c r="J128" i="262"/>
  <c r="K128" i="262"/>
  <c r="L128" i="262"/>
  <c r="M128" i="262"/>
  <c r="N128" i="262"/>
  <c r="O128" i="262"/>
  <c r="P128" i="262"/>
  <c r="Q128" i="262"/>
  <c r="R128" i="262"/>
  <c r="S128" i="262"/>
  <c r="T128" i="262"/>
  <c r="U128" i="262"/>
  <c r="V128" i="262"/>
  <c r="W128" i="262"/>
  <c r="X128" i="262"/>
  <c r="J128" i="263"/>
  <c r="K128" i="263"/>
  <c r="L128" i="263"/>
  <c r="M128" i="263"/>
  <c r="N128" i="263"/>
  <c r="O128" i="263"/>
  <c r="P128" i="263"/>
  <c r="Q128" i="263"/>
  <c r="R128" i="263"/>
  <c r="S128" i="263"/>
  <c r="T128" i="263"/>
  <c r="U128" i="263"/>
  <c r="V128" i="263"/>
  <c r="W128" i="263"/>
  <c r="X128" i="263"/>
  <c r="J128" i="264"/>
  <c r="K128" i="264"/>
  <c r="L128" i="264"/>
  <c r="M128" i="264"/>
  <c r="N128" i="264"/>
  <c r="O128" i="264"/>
  <c r="P128" i="264"/>
  <c r="Q128" i="264"/>
  <c r="R128" i="264"/>
  <c r="S128" i="264"/>
  <c r="T128" i="264"/>
  <c r="U128" i="264"/>
  <c r="V128" i="264"/>
  <c r="W128" i="264"/>
  <c r="X128" i="264"/>
  <c r="J128" i="265"/>
  <c r="K128" i="265"/>
  <c r="L128" i="265"/>
  <c r="M128" i="265"/>
  <c r="N128" i="265"/>
  <c r="O128" i="265"/>
  <c r="P128" i="265"/>
  <c r="Q128" i="265"/>
  <c r="R128" i="265"/>
  <c r="S128" i="265"/>
  <c r="T128" i="265"/>
  <c r="U128" i="265"/>
  <c r="V128" i="265"/>
  <c r="W128" i="265"/>
  <c r="X128" i="265"/>
  <c r="J128" i="266"/>
  <c r="K128" i="266"/>
  <c r="L128" i="266"/>
  <c r="M128" i="266"/>
  <c r="N128" i="266"/>
  <c r="O128" i="266"/>
  <c r="P128" i="266"/>
  <c r="Q128" i="266"/>
  <c r="R128" i="266"/>
  <c r="S128" i="266"/>
  <c r="T128" i="266"/>
  <c r="U128" i="266"/>
  <c r="V128" i="266"/>
  <c r="W128" i="266"/>
  <c r="X128" i="266"/>
  <c r="J128" i="267"/>
  <c r="K128" i="267"/>
  <c r="L128" i="267"/>
  <c r="M128" i="267"/>
  <c r="N128" i="267"/>
  <c r="O128" i="267"/>
  <c r="P128" i="267"/>
  <c r="Q128" i="267"/>
  <c r="R128" i="267"/>
  <c r="S128" i="267"/>
  <c r="T128" i="267"/>
  <c r="U128" i="267"/>
  <c r="V128" i="267"/>
  <c r="W128" i="267"/>
  <c r="X128" i="267"/>
  <c r="J128" i="268"/>
  <c r="K128" i="268"/>
  <c r="L128" i="268"/>
  <c r="M128" i="268"/>
  <c r="N128" i="268"/>
  <c r="O128" i="268"/>
  <c r="P128" i="268"/>
  <c r="Q128" i="268"/>
  <c r="R128" i="268"/>
  <c r="S128" i="268"/>
  <c r="T128" i="268"/>
  <c r="U128" i="268"/>
  <c r="V128" i="268"/>
  <c r="W128" i="268"/>
  <c r="X128" i="268"/>
  <c r="J128" i="245"/>
  <c r="K128" i="245"/>
  <c r="L128" i="245"/>
  <c r="M128" i="245"/>
  <c r="N128" i="245"/>
  <c r="O128" i="245"/>
  <c r="P128" i="245"/>
  <c r="Q128" i="245"/>
  <c r="R128" i="245"/>
  <c r="S128" i="245"/>
  <c r="T128" i="245"/>
  <c r="U128" i="245"/>
  <c r="V128" i="245"/>
  <c r="W128" i="245"/>
  <c r="X128" i="245"/>
  <c r="J114" i="102"/>
  <c r="K114" i="102"/>
  <c r="L114" i="102"/>
  <c r="M114" i="102"/>
  <c r="N114" i="102"/>
  <c r="O114" i="102"/>
  <c r="P114" i="102"/>
  <c r="Q114" i="102"/>
  <c r="R114" i="102"/>
  <c r="S114" i="102"/>
  <c r="T114" i="102"/>
  <c r="U114" i="102"/>
  <c r="V114" i="102"/>
  <c r="W114" i="102"/>
  <c r="X114" i="102"/>
  <c r="J114" i="246"/>
  <c r="K114" i="246"/>
  <c r="L114" i="246"/>
  <c r="M114" i="246"/>
  <c r="N114" i="246"/>
  <c r="O114" i="246"/>
  <c r="P114" i="246"/>
  <c r="Q114" i="246"/>
  <c r="R114" i="246"/>
  <c r="S114" i="246"/>
  <c r="T114" i="246"/>
  <c r="U114" i="246"/>
  <c r="V114" i="246"/>
  <c r="W114" i="246"/>
  <c r="X114" i="246"/>
  <c r="J114" i="247"/>
  <c r="K114" i="247"/>
  <c r="L114" i="247"/>
  <c r="M114" i="247"/>
  <c r="N114" i="247"/>
  <c r="O114" i="247"/>
  <c r="P114" i="247"/>
  <c r="Q114" i="247"/>
  <c r="R114" i="247"/>
  <c r="S114" i="247"/>
  <c r="T114" i="247"/>
  <c r="U114" i="247"/>
  <c r="V114" i="247"/>
  <c r="W114" i="247"/>
  <c r="X114" i="247"/>
  <c r="J114" i="262"/>
  <c r="K114" i="262"/>
  <c r="L114" i="262"/>
  <c r="M114" i="262"/>
  <c r="N114" i="262"/>
  <c r="O114" i="262"/>
  <c r="P114" i="262"/>
  <c r="Q114" i="262"/>
  <c r="R114" i="262"/>
  <c r="S114" i="262"/>
  <c r="T114" i="262"/>
  <c r="U114" i="262"/>
  <c r="V114" i="262"/>
  <c r="W114" i="262"/>
  <c r="X114" i="262"/>
  <c r="J114" i="263"/>
  <c r="K114" i="263"/>
  <c r="L114" i="263"/>
  <c r="M114" i="263"/>
  <c r="N114" i="263"/>
  <c r="O114" i="263"/>
  <c r="P114" i="263"/>
  <c r="Q114" i="263"/>
  <c r="R114" i="263"/>
  <c r="S114" i="263"/>
  <c r="T114" i="263"/>
  <c r="U114" i="263"/>
  <c r="V114" i="263"/>
  <c r="W114" i="263"/>
  <c r="X114" i="263"/>
  <c r="J114" i="264"/>
  <c r="K114" i="264"/>
  <c r="L114" i="264"/>
  <c r="M114" i="264"/>
  <c r="N114" i="264"/>
  <c r="O114" i="264"/>
  <c r="P114" i="264"/>
  <c r="Q114" i="264"/>
  <c r="R114" i="264"/>
  <c r="S114" i="264"/>
  <c r="T114" i="264"/>
  <c r="U114" i="264"/>
  <c r="V114" i="264"/>
  <c r="W114" i="264"/>
  <c r="X114" i="264"/>
  <c r="J114" i="265"/>
  <c r="K114" i="265"/>
  <c r="L114" i="265"/>
  <c r="M114" i="265"/>
  <c r="N114" i="265"/>
  <c r="O114" i="265"/>
  <c r="P114" i="265"/>
  <c r="Q114" i="265"/>
  <c r="R114" i="265"/>
  <c r="S114" i="265"/>
  <c r="T114" i="265"/>
  <c r="U114" i="265"/>
  <c r="V114" i="265"/>
  <c r="W114" i="265"/>
  <c r="X114" i="265"/>
  <c r="J114" i="266"/>
  <c r="K114" i="266"/>
  <c r="L114" i="266"/>
  <c r="M114" i="266"/>
  <c r="N114" i="266"/>
  <c r="O114" i="266"/>
  <c r="P114" i="266"/>
  <c r="Q114" i="266"/>
  <c r="R114" i="266"/>
  <c r="S114" i="266"/>
  <c r="T114" i="266"/>
  <c r="U114" i="266"/>
  <c r="V114" i="266"/>
  <c r="W114" i="266"/>
  <c r="X114" i="266"/>
  <c r="J114" i="267"/>
  <c r="K114" i="267"/>
  <c r="L114" i="267"/>
  <c r="M114" i="267"/>
  <c r="N114" i="267"/>
  <c r="O114" i="267"/>
  <c r="P114" i="267"/>
  <c r="Q114" i="267"/>
  <c r="R114" i="267"/>
  <c r="S114" i="267"/>
  <c r="T114" i="267"/>
  <c r="U114" i="267"/>
  <c r="V114" i="267"/>
  <c r="W114" i="267"/>
  <c r="X114" i="267"/>
  <c r="J114" i="268"/>
  <c r="K114" i="268"/>
  <c r="L114" i="268"/>
  <c r="M114" i="268"/>
  <c r="N114" i="268"/>
  <c r="O114" i="268"/>
  <c r="P114" i="268"/>
  <c r="Q114" i="268"/>
  <c r="R114" i="268"/>
  <c r="S114" i="268"/>
  <c r="T114" i="268"/>
  <c r="U114" i="268"/>
  <c r="V114" i="268"/>
  <c r="W114" i="268"/>
  <c r="X114" i="268"/>
  <c r="J114" i="245"/>
  <c r="K114" i="245"/>
  <c r="L114" i="245"/>
  <c r="M114" i="245"/>
  <c r="N114" i="245"/>
  <c r="O114" i="245"/>
  <c r="P114" i="245"/>
  <c r="Q114" i="245"/>
  <c r="R114" i="245"/>
  <c r="S114" i="245"/>
  <c r="T114" i="245"/>
  <c r="U114" i="245"/>
  <c r="V114" i="245"/>
  <c r="W114" i="245"/>
  <c r="X114" i="245"/>
  <c r="J90" i="102"/>
  <c r="K90" i="102"/>
  <c r="L90" i="102"/>
  <c r="M90" i="102"/>
  <c r="N90" i="102"/>
  <c r="O90" i="102"/>
  <c r="P90" i="102"/>
  <c r="Q90" i="102"/>
  <c r="R90" i="102"/>
  <c r="S90" i="102"/>
  <c r="T90" i="102"/>
  <c r="U90" i="102"/>
  <c r="V90" i="102"/>
  <c r="W90" i="102"/>
  <c r="J90" i="246"/>
  <c r="K90" i="246"/>
  <c r="L90" i="246"/>
  <c r="M90" i="246"/>
  <c r="N90" i="246"/>
  <c r="O90" i="246"/>
  <c r="P90" i="246"/>
  <c r="Q90" i="246"/>
  <c r="R90" i="246"/>
  <c r="S90" i="246"/>
  <c r="T90" i="246"/>
  <c r="U90" i="246"/>
  <c r="V90" i="246"/>
  <c r="W90" i="246"/>
  <c r="J90" i="247"/>
  <c r="K90" i="247"/>
  <c r="L90" i="247"/>
  <c r="M90" i="247"/>
  <c r="N90" i="247"/>
  <c r="O90" i="247"/>
  <c r="P90" i="247"/>
  <c r="Q90" i="247"/>
  <c r="R90" i="247"/>
  <c r="S90" i="247"/>
  <c r="T90" i="247"/>
  <c r="U90" i="247"/>
  <c r="V90" i="247"/>
  <c r="W90" i="247"/>
  <c r="J90" i="262"/>
  <c r="K90" i="262"/>
  <c r="L90" i="262"/>
  <c r="M90" i="262"/>
  <c r="N90" i="262"/>
  <c r="O90" i="262"/>
  <c r="P90" i="262"/>
  <c r="Q90" i="262"/>
  <c r="R90" i="262"/>
  <c r="S90" i="262"/>
  <c r="T90" i="262"/>
  <c r="U90" i="262"/>
  <c r="V90" i="262"/>
  <c r="W90" i="262"/>
  <c r="J90" i="263"/>
  <c r="K90" i="263"/>
  <c r="L90" i="263"/>
  <c r="M90" i="263"/>
  <c r="N90" i="263"/>
  <c r="O90" i="263"/>
  <c r="P90" i="263"/>
  <c r="Q90" i="263"/>
  <c r="R90" i="263"/>
  <c r="S90" i="263"/>
  <c r="T90" i="263"/>
  <c r="U90" i="263"/>
  <c r="V90" i="263"/>
  <c r="W90" i="263"/>
  <c r="J90" i="264"/>
  <c r="K90" i="264"/>
  <c r="L90" i="264"/>
  <c r="M90" i="264"/>
  <c r="N90" i="264"/>
  <c r="O90" i="264"/>
  <c r="P90" i="264"/>
  <c r="Q90" i="264"/>
  <c r="R90" i="264"/>
  <c r="S90" i="264"/>
  <c r="T90" i="264"/>
  <c r="U90" i="264"/>
  <c r="V90" i="264"/>
  <c r="W90" i="264"/>
  <c r="J90" i="265"/>
  <c r="K90" i="265"/>
  <c r="L90" i="265"/>
  <c r="M90" i="265"/>
  <c r="N90" i="265"/>
  <c r="O90" i="265"/>
  <c r="P90" i="265"/>
  <c r="Q90" i="265"/>
  <c r="R90" i="265"/>
  <c r="S90" i="265"/>
  <c r="T90" i="265"/>
  <c r="U90" i="265"/>
  <c r="V90" i="265"/>
  <c r="W90" i="265"/>
  <c r="J90" i="266"/>
  <c r="K90" i="266"/>
  <c r="L90" i="266"/>
  <c r="M90" i="266"/>
  <c r="N90" i="266"/>
  <c r="O90" i="266"/>
  <c r="P90" i="266"/>
  <c r="Q90" i="266"/>
  <c r="R90" i="266"/>
  <c r="S90" i="266"/>
  <c r="T90" i="266"/>
  <c r="U90" i="266"/>
  <c r="V90" i="266"/>
  <c r="W90" i="266"/>
  <c r="J90" i="267"/>
  <c r="K90" i="267"/>
  <c r="L90" i="267"/>
  <c r="M90" i="267"/>
  <c r="N90" i="267"/>
  <c r="O90" i="267"/>
  <c r="P90" i="267"/>
  <c r="Q90" i="267"/>
  <c r="R90" i="267"/>
  <c r="S90" i="267"/>
  <c r="T90" i="267"/>
  <c r="U90" i="267"/>
  <c r="V90" i="267"/>
  <c r="W90" i="267"/>
  <c r="J90" i="268"/>
  <c r="K90" i="268"/>
  <c r="L90" i="268"/>
  <c r="M90" i="268"/>
  <c r="N90" i="268"/>
  <c r="O90" i="268"/>
  <c r="P90" i="268"/>
  <c r="Q90" i="268"/>
  <c r="R90" i="268"/>
  <c r="S90" i="268"/>
  <c r="T90" i="268"/>
  <c r="U90" i="268"/>
  <c r="V90" i="268"/>
  <c r="W90" i="268"/>
  <c r="J90" i="245"/>
  <c r="K90" i="245"/>
  <c r="L90" i="245"/>
  <c r="M90" i="245"/>
  <c r="N90" i="245"/>
  <c r="O90" i="245"/>
  <c r="P90" i="245"/>
  <c r="Q90" i="245"/>
  <c r="R90" i="245"/>
  <c r="S90" i="245"/>
  <c r="T90" i="245"/>
  <c r="U90" i="245"/>
  <c r="V90" i="245"/>
  <c r="W90" i="245"/>
  <c r="J41" i="102"/>
  <c r="K41" i="102"/>
  <c r="L41" i="102"/>
  <c r="M41" i="102"/>
  <c r="N41" i="102"/>
  <c r="O41" i="102"/>
  <c r="P41" i="102"/>
  <c r="Q41" i="102"/>
  <c r="R41" i="102"/>
  <c r="S41" i="102"/>
  <c r="T41" i="102"/>
  <c r="U41" i="102"/>
  <c r="V41" i="102"/>
  <c r="W41" i="102"/>
  <c r="X41" i="102"/>
  <c r="J41" i="246"/>
  <c r="K41" i="246"/>
  <c r="L41" i="246"/>
  <c r="M41" i="246"/>
  <c r="N41" i="246"/>
  <c r="O41" i="246"/>
  <c r="P41" i="246"/>
  <c r="Q41" i="246"/>
  <c r="R41" i="246"/>
  <c r="S41" i="246"/>
  <c r="T41" i="246"/>
  <c r="U41" i="246"/>
  <c r="V41" i="246"/>
  <c r="W41" i="246"/>
  <c r="X41" i="246"/>
  <c r="J41" i="247"/>
  <c r="K41" i="247"/>
  <c r="L41" i="247"/>
  <c r="M41" i="247"/>
  <c r="N41" i="247"/>
  <c r="O41" i="247"/>
  <c r="P41" i="247"/>
  <c r="Q41" i="247"/>
  <c r="R41" i="247"/>
  <c r="S41" i="247"/>
  <c r="T41" i="247"/>
  <c r="U41" i="247"/>
  <c r="V41" i="247"/>
  <c r="W41" i="247"/>
  <c r="X41" i="247"/>
  <c r="J41" i="262"/>
  <c r="K41" i="262"/>
  <c r="L41" i="262"/>
  <c r="M41" i="262"/>
  <c r="N41" i="262"/>
  <c r="O41" i="262"/>
  <c r="P41" i="262"/>
  <c r="Q41" i="262"/>
  <c r="R41" i="262"/>
  <c r="S41" i="262"/>
  <c r="T41" i="262"/>
  <c r="U41" i="262"/>
  <c r="V41" i="262"/>
  <c r="W41" i="262"/>
  <c r="X41" i="262"/>
  <c r="J41" i="263"/>
  <c r="K41" i="263"/>
  <c r="L41" i="263"/>
  <c r="M41" i="263"/>
  <c r="N41" i="263"/>
  <c r="O41" i="263"/>
  <c r="P41" i="263"/>
  <c r="Q41" i="263"/>
  <c r="R41" i="263"/>
  <c r="S41" i="263"/>
  <c r="T41" i="263"/>
  <c r="U41" i="263"/>
  <c r="V41" i="263"/>
  <c r="W41" i="263"/>
  <c r="X41" i="263"/>
  <c r="J41" i="264"/>
  <c r="K41" i="264"/>
  <c r="L41" i="264"/>
  <c r="M41" i="264"/>
  <c r="N41" i="264"/>
  <c r="O41" i="264"/>
  <c r="P41" i="264"/>
  <c r="Q41" i="264"/>
  <c r="R41" i="264"/>
  <c r="S41" i="264"/>
  <c r="T41" i="264"/>
  <c r="U41" i="264"/>
  <c r="V41" i="264"/>
  <c r="W41" i="264"/>
  <c r="X41" i="264"/>
  <c r="J41" i="265"/>
  <c r="K41" i="265"/>
  <c r="L41" i="265"/>
  <c r="M41" i="265"/>
  <c r="N41" i="265"/>
  <c r="O41" i="265"/>
  <c r="P41" i="265"/>
  <c r="Q41" i="265"/>
  <c r="R41" i="265"/>
  <c r="S41" i="265"/>
  <c r="T41" i="265"/>
  <c r="U41" i="265"/>
  <c r="V41" i="265"/>
  <c r="W41" i="265"/>
  <c r="X41" i="265"/>
  <c r="J41" i="266"/>
  <c r="K41" i="266"/>
  <c r="L41" i="266"/>
  <c r="M41" i="266"/>
  <c r="N41" i="266"/>
  <c r="O41" i="266"/>
  <c r="P41" i="266"/>
  <c r="Q41" i="266"/>
  <c r="R41" i="266"/>
  <c r="S41" i="266"/>
  <c r="T41" i="266"/>
  <c r="U41" i="266"/>
  <c r="V41" i="266"/>
  <c r="W41" i="266"/>
  <c r="X41" i="266"/>
  <c r="J41" i="267"/>
  <c r="K41" i="267"/>
  <c r="L41" i="267"/>
  <c r="M41" i="267"/>
  <c r="N41" i="267"/>
  <c r="O41" i="267"/>
  <c r="P41" i="267"/>
  <c r="Q41" i="267"/>
  <c r="R41" i="267"/>
  <c r="S41" i="267"/>
  <c r="T41" i="267"/>
  <c r="U41" i="267"/>
  <c r="V41" i="267"/>
  <c r="W41" i="267"/>
  <c r="X41" i="267"/>
  <c r="J41" i="268"/>
  <c r="K41" i="268"/>
  <c r="L41" i="268"/>
  <c r="M41" i="268"/>
  <c r="N41" i="268"/>
  <c r="O41" i="268"/>
  <c r="P41" i="268"/>
  <c r="Q41" i="268"/>
  <c r="R41" i="268"/>
  <c r="S41" i="268"/>
  <c r="T41" i="268"/>
  <c r="U41" i="268"/>
  <c r="V41" i="268"/>
  <c r="W41" i="268"/>
  <c r="X41" i="268"/>
  <c r="J41" i="245"/>
  <c r="K41" i="245"/>
  <c r="L41" i="245"/>
  <c r="M41" i="245"/>
  <c r="N41" i="245"/>
  <c r="O41" i="245"/>
  <c r="P41" i="245"/>
  <c r="Q41" i="245"/>
  <c r="R41" i="245"/>
  <c r="S41" i="245"/>
  <c r="T41" i="245"/>
  <c r="U41" i="245"/>
  <c r="V41" i="245"/>
  <c r="W41" i="245"/>
  <c r="X41" i="245"/>
  <c r="J27" i="102"/>
  <c r="K27" i="102"/>
  <c r="L27" i="102"/>
  <c r="M27" i="102"/>
  <c r="N27" i="102"/>
  <c r="O27" i="102"/>
  <c r="P27" i="102"/>
  <c r="Q27" i="102"/>
  <c r="R27" i="102"/>
  <c r="S27" i="102"/>
  <c r="T27" i="102"/>
  <c r="U27" i="102"/>
  <c r="V27" i="102"/>
  <c r="W27" i="102"/>
  <c r="X27" i="102"/>
  <c r="J27" i="246"/>
  <c r="K27" i="246"/>
  <c r="L27" i="246"/>
  <c r="M27" i="246"/>
  <c r="N27" i="246"/>
  <c r="O27" i="246"/>
  <c r="P27" i="246"/>
  <c r="Q27" i="246"/>
  <c r="R27" i="246"/>
  <c r="S27" i="246"/>
  <c r="T27" i="246"/>
  <c r="U27" i="246"/>
  <c r="V27" i="246"/>
  <c r="W27" i="246"/>
  <c r="X27" i="246"/>
  <c r="J27" i="247"/>
  <c r="K27" i="247"/>
  <c r="L27" i="247"/>
  <c r="M27" i="247"/>
  <c r="N27" i="247"/>
  <c r="O27" i="247"/>
  <c r="P27" i="247"/>
  <c r="Q27" i="247"/>
  <c r="R27" i="247"/>
  <c r="S27" i="247"/>
  <c r="T27" i="247"/>
  <c r="U27" i="247"/>
  <c r="V27" i="247"/>
  <c r="W27" i="247"/>
  <c r="X27" i="247"/>
  <c r="J27" i="262"/>
  <c r="K27" i="262"/>
  <c r="L27" i="262"/>
  <c r="M27" i="262"/>
  <c r="N27" i="262"/>
  <c r="O27" i="262"/>
  <c r="P27" i="262"/>
  <c r="Q27" i="262"/>
  <c r="R27" i="262"/>
  <c r="S27" i="262"/>
  <c r="T27" i="262"/>
  <c r="U27" i="262"/>
  <c r="V27" i="262"/>
  <c r="W27" i="262"/>
  <c r="X27" i="262"/>
  <c r="J27" i="263"/>
  <c r="K27" i="263"/>
  <c r="L27" i="263"/>
  <c r="M27" i="263"/>
  <c r="N27" i="263"/>
  <c r="O27" i="263"/>
  <c r="P27" i="263"/>
  <c r="Q27" i="263"/>
  <c r="R27" i="263"/>
  <c r="S27" i="263"/>
  <c r="T27" i="263"/>
  <c r="U27" i="263"/>
  <c r="V27" i="263"/>
  <c r="W27" i="263"/>
  <c r="X27" i="263"/>
  <c r="J27" i="264"/>
  <c r="K27" i="264"/>
  <c r="L27" i="264"/>
  <c r="M27" i="264"/>
  <c r="N27" i="264"/>
  <c r="O27" i="264"/>
  <c r="P27" i="264"/>
  <c r="Q27" i="264"/>
  <c r="R27" i="264"/>
  <c r="S27" i="264"/>
  <c r="T27" i="264"/>
  <c r="U27" i="264"/>
  <c r="V27" i="264"/>
  <c r="W27" i="264"/>
  <c r="X27" i="264"/>
  <c r="J27" i="265"/>
  <c r="K27" i="265"/>
  <c r="L27" i="265"/>
  <c r="M27" i="265"/>
  <c r="N27" i="265"/>
  <c r="O27" i="265"/>
  <c r="P27" i="265"/>
  <c r="Q27" i="265"/>
  <c r="R27" i="265"/>
  <c r="S27" i="265"/>
  <c r="T27" i="265"/>
  <c r="U27" i="265"/>
  <c r="V27" i="265"/>
  <c r="W27" i="265"/>
  <c r="X27" i="265"/>
  <c r="J27" i="266"/>
  <c r="K27" i="266"/>
  <c r="L27" i="266"/>
  <c r="M27" i="266"/>
  <c r="N27" i="266"/>
  <c r="O27" i="266"/>
  <c r="P27" i="266"/>
  <c r="Q27" i="266"/>
  <c r="R27" i="266"/>
  <c r="S27" i="266"/>
  <c r="T27" i="266"/>
  <c r="U27" i="266"/>
  <c r="V27" i="266"/>
  <c r="W27" i="266"/>
  <c r="X27" i="266"/>
  <c r="J27" i="267"/>
  <c r="K27" i="267"/>
  <c r="L27" i="267"/>
  <c r="M27" i="267"/>
  <c r="N27" i="267"/>
  <c r="O27" i="267"/>
  <c r="P27" i="267"/>
  <c r="Q27" i="267"/>
  <c r="R27" i="267"/>
  <c r="S27" i="267"/>
  <c r="T27" i="267"/>
  <c r="U27" i="267"/>
  <c r="V27" i="267"/>
  <c r="W27" i="267"/>
  <c r="X27" i="267"/>
  <c r="J27" i="268"/>
  <c r="K27" i="268"/>
  <c r="L27" i="268"/>
  <c r="M27" i="268"/>
  <c r="N27" i="268"/>
  <c r="O27" i="268"/>
  <c r="P27" i="268"/>
  <c r="Q27" i="268"/>
  <c r="R27" i="268"/>
  <c r="S27" i="268"/>
  <c r="T27" i="268"/>
  <c r="U27" i="268"/>
  <c r="V27" i="268"/>
  <c r="W27" i="268"/>
  <c r="X27" i="268"/>
  <c r="J27" i="245"/>
  <c r="K27" i="245"/>
  <c r="L27" i="245"/>
  <c r="M27" i="245"/>
  <c r="N27" i="245"/>
  <c r="O27" i="245"/>
  <c r="P27" i="245"/>
  <c r="Q27" i="245"/>
  <c r="R27" i="245"/>
  <c r="S27" i="245"/>
  <c r="T27" i="245"/>
  <c r="U27" i="245"/>
  <c r="V27" i="245"/>
  <c r="W27" i="245"/>
  <c r="X27" i="245"/>
  <c r="L91" i="242"/>
  <c r="L92" i="242"/>
  <c r="L93" i="242"/>
  <c r="L94" i="242"/>
  <c r="L95" i="242"/>
  <c r="L96" i="242"/>
  <c r="L97" i="242"/>
  <c r="L98" i="242"/>
  <c r="L99" i="242"/>
  <c r="L100" i="242"/>
  <c r="L101" i="242"/>
  <c r="L102" i="242"/>
  <c r="L103" i="242"/>
  <c r="L104" i="242"/>
  <c r="L105" i="242"/>
  <c r="L106" i="242"/>
  <c r="L107" i="242"/>
  <c r="L91" i="243"/>
  <c r="L92" i="243"/>
  <c r="L93" i="243"/>
  <c r="L94" i="243"/>
  <c r="L95" i="243"/>
  <c r="L96" i="243"/>
  <c r="L97" i="243"/>
  <c r="L98" i="243"/>
  <c r="L99" i="243"/>
  <c r="L100" i="243"/>
  <c r="L101" i="243"/>
  <c r="L102" i="243"/>
  <c r="L103" i="243"/>
  <c r="L104" i="243"/>
  <c r="L105" i="243"/>
  <c r="L106" i="243"/>
  <c r="L107" i="243"/>
  <c r="L91" i="244"/>
  <c r="L92" i="244"/>
  <c r="L93" i="244"/>
  <c r="L94" i="244"/>
  <c r="L95" i="244"/>
  <c r="L96" i="244"/>
  <c r="L97" i="244"/>
  <c r="L98" i="244"/>
  <c r="L99" i="244"/>
  <c r="L100" i="244"/>
  <c r="L101" i="244"/>
  <c r="L102" i="244"/>
  <c r="L103" i="244"/>
  <c r="L104" i="244"/>
  <c r="L105" i="244"/>
  <c r="L106" i="244"/>
  <c r="L107" i="244"/>
  <c r="L91" i="257"/>
  <c r="L92" i="257"/>
  <c r="L93" i="257"/>
  <c r="L94" i="257"/>
  <c r="L95" i="257"/>
  <c r="L96" i="257"/>
  <c r="L97" i="257"/>
  <c r="L98" i="257"/>
  <c r="L99" i="257"/>
  <c r="L100" i="257"/>
  <c r="L101" i="257"/>
  <c r="L102" i="257"/>
  <c r="L103" i="257"/>
  <c r="L104" i="257"/>
  <c r="L105" i="257"/>
  <c r="L106" i="257"/>
  <c r="L107" i="257"/>
  <c r="L91" i="256"/>
  <c r="L92" i="256"/>
  <c r="L93" i="256"/>
  <c r="L94" i="256"/>
  <c r="L95" i="256"/>
  <c r="L96" i="256"/>
  <c r="L97" i="256"/>
  <c r="L98" i="256"/>
  <c r="L99" i="256"/>
  <c r="L100" i="256"/>
  <c r="L101" i="256"/>
  <c r="L102" i="256"/>
  <c r="L103" i="256"/>
  <c r="L104" i="256"/>
  <c r="L105" i="256"/>
  <c r="L106" i="256"/>
  <c r="L107" i="256"/>
  <c r="L91" i="258"/>
  <c r="L92" i="258"/>
  <c r="L93" i="258"/>
  <c r="L94" i="258"/>
  <c r="L95" i="258"/>
  <c r="L96" i="258"/>
  <c r="L97" i="258"/>
  <c r="L98" i="258"/>
  <c r="L99" i="258"/>
  <c r="L100" i="258"/>
  <c r="L101" i="258"/>
  <c r="L102" i="258"/>
  <c r="L103" i="258"/>
  <c r="L104" i="258"/>
  <c r="L105" i="258"/>
  <c r="L106" i="258"/>
  <c r="L107" i="258"/>
  <c r="L91" i="259"/>
  <c r="L92" i="259"/>
  <c r="L93" i="259"/>
  <c r="L94" i="259"/>
  <c r="L95" i="259"/>
  <c r="L96" i="259"/>
  <c r="L97" i="259"/>
  <c r="L98" i="259"/>
  <c r="L99" i="259"/>
  <c r="L100" i="259"/>
  <c r="L101" i="259"/>
  <c r="L102" i="259"/>
  <c r="L103" i="259"/>
  <c r="L104" i="259"/>
  <c r="L105" i="259"/>
  <c r="L106" i="259"/>
  <c r="L107" i="259"/>
  <c r="L91" i="255"/>
  <c r="L92" i="255"/>
  <c r="L93" i="255"/>
  <c r="L94" i="255"/>
  <c r="L95" i="255"/>
  <c r="L96" i="255"/>
  <c r="L97" i="255"/>
  <c r="L98" i="255"/>
  <c r="L99" i="255"/>
  <c r="L100" i="255"/>
  <c r="L101" i="255"/>
  <c r="L102" i="255"/>
  <c r="L103" i="255"/>
  <c r="L104" i="255"/>
  <c r="L105" i="255"/>
  <c r="L106" i="255"/>
  <c r="L107" i="255"/>
  <c r="L91" i="260"/>
  <c r="L92" i="260"/>
  <c r="L93" i="260"/>
  <c r="L94" i="260"/>
  <c r="L95" i="260"/>
  <c r="L96" i="260"/>
  <c r="L97" i="260"/>
  <c r="L98" i="260"/>
  <c r="L99" i="260"/>
  <c r="L100" i="260"/>
  <c r="L101" i="260"/>
  <c r="L102" i="260"/>
  <c r="L103" i="260"/>
  <c r="L104" i="260"/>
  <c r="L105" i="260"/>
  <c r="L106" i="260"/>
  <c r="L107" i="260"/>
  <c r="L91" i="261"/>
  <c r="L92" i="261"/>
  <c r="L93" i="261"/>
  <c r="L94" i="261"/>
  <c r="L95" i="261"/>
  <c r="L96" i="261"/>
  <c r="L97" i="261"/>
  <c r="L98" i="261"/>
  <c r="L99" i="261"/>
  <c r="L100" i="261"/>
  <c r="L101" i="261"/>
  <c r="L102" i="261"/>
  <c r="L103" i="261"/>
  <c r="L104" i="261"/>
  <c r="L105" i="261"/>
  <c r="L106" i="261"/>
  <c r="L107" i="261"/>
  <c r="L91" i="98"/>
  <c r="L92" i="98"/>
  <c r="L93" i="98"/>
  <c r="L94" i="98"/>
  <c r="L95" i="98"/>
  <c r="L96" i="98"/>
  <c r="L97" i="98"/>
  <c r="L98" i="98"/>
  <c r="L99" i="98"/>
  <c r="L100" i="98"/>
  <c r="L101" i="98"/>
  <c r="L102" i="98"/>
  <c r="L103" i="98"/>
  <c r="L104" i="98"/>
  <c r="L105" i="98"/>
  <c r="L106" i="98"/>
  <c r="L107" i="98"/>
  <c r="L90" i="242"/>
  <c r="L90" i="243"/>
  <c r="L90" i="244"/>
  <c r="L90" i="257"/>
  <c r="L90" i="256"/>
  <c r="L90" i="258"/>
  <c r="L90" i="259"/>
  <c r="L90" i="255"/>
  <c r="L90" i="260"/>
  <c r="L90" i="261"/>
  <c r="L90" i="98"/>
  <c r="B8" i="93"/>
  <c r="AC8" i="93" s="1"/>
  <c r="AD8" i="93" s="1"/>
  <c r="B9" i="93"/>
  <c r="B10" i="93"/>
  <c r="B11" i="93"/>
  <c r="B12" i="93"/>
  <c r="B13" i="93"/>
  <c r="B14" i="93"/>
  <c r="B15" i="93"/>
  <c r="B16" i="93"/>
  <c r="B17" i="93"/>
  <c r="B31" i="234"/>
  <c r="B32" i="234"/>
  <c r="B33" i="234"/>
  <c r="B34" i="234"/>
  <c r="B35" i="234"/>
  <c r="B36" i="234"/>
  <c r="B37" i="234"/>
  <c r="B38" i="234"/>
  <c r="B39" i="234"/>
  <c r="B40" i="234"/>
  <c r="B7" i="93"/>
  <c r="AC7" i="93" s="1"/>
  <c r="AD7" i="93" s="1"/>
  <c r="E1" i="245"/>
  <c r="E1" i="246"/>
  <c r="E1" i="247"/>
  <c r="E1" i="262"/>
  <c r="E1" i="263"/>
  <c r="E1" i="264"/>
  <c r="E1" i="265"/>
  <c r="E1" i="266"/>
  <c r="E1" i="267"/>
  <c r="E1" i="268"/>
  <c r="E1" i="102"/>
  <c r="G1" i="242"/>
  <c r="G1" i="243"/>
  <c r="G1" i="244"/>
  <c r="G1" i="257"/>
  <c r="G1" i="256"/>
  <c r="G1" i="258"/>
  <c r="G1" i="259"/>
  <c r="G1" i="255"/>
  <c r="G1" i="260"/>
  <c r="G1" i="261"/>
  <c r="G1" i="98"/>
  <c r="F1" i="214"/>
  <c r="F1" i="248"/>
  <c r="F1" i="249"/>
  <c r="F1" i="250"/>
  <c r="F1" i="269"/>
  <c r="F1" i="271"/>
  <c r="F1" i="273"/>
  <c r="F1" i="275"/>
  <c r="F1" i="277"/>
  <c r="F1" i="279"/>
  <c r="F1" i="281"/>
  <c r="F1" i="310"/>
  <c r="F1" i="307"/>
  <c r="G37" i="307"/>
  <c r="G37" i="310"/>
  <c r="E8" i="310"/>
  <c r="E6" i="310"/>
  <c r="E8" i="307"/>
  <c r="E7" i="310"/>
  <c r="E7" i="307"/>
  <c r="E6" i="307"/>
  <c r="E8" i="281"/>
  <c r="E6" i="281"/>
  <c r="E8" i="279"/>
  <c r="E6" i="279"/>
  <c r="E8" i="277"/>
  <c r="E6" i="277"/>
  <c r="E8" i="275"/>
  <c r="E6" i="275"/>
  <c r="E8" i="273"/>
  <c r="E6" i="273"/>
  <c r="E8" i="271"/>
  <c r="E6" i="271"/>
  <c r="E8" i="269"/>
  <c r="E6" i="269"/>
  <c r="E8" i="250"/>
  <c r="E6" i="250"/>
  <c r="E8" i="249"/>
  <c r="E6" i="249"/>
  <c r="E8" i="248"/>
  <c r="E6" i="248"/>
  <c r="E8" i="214"/>
  <c r="E7" i="248"/>
  <c r="E7" i="249"/>
  <c r="E7" i="250"/>
  <c r="E7" i="269"/>
  <c r="E7" i="271"/>
  <c r="E7" i="273"/>
  <c r="E7" i="275"/>
  <c r="E7" i="277"/>
  <c r="E7" i="279"/>
  <c r="E7" i="281"/>
  <c r="E7" i="214"/>
  <c r="E6" i="214"/>
  <c r="D8" i="268"/>
  <c r="D6" i="268"/>
  <c r="D8" i="267"/>
  <c r="D6" i="267"/>
  <c r="D8" i="266"/>
  <c r="D6" i="266"/>
  <c r="D8" i="265"/>
  <c r="D6" i="265"/>
  <c r="D8" i="264"/>
  <c r="D6" i="264"/>
  <c r="D8" i="263"/>
  <c r="D6" i="263"/>
  <c r="D8" i="262"/>
  <c r="D6" i="262"/>
  <c r="D8" i="247"/>
  <c r="D6" i="247"/>
  <c r="D8" i="246"/>
  <c r="D6" i="246"/>
  <c r="D8" i="245"/>
  <c r="D6" i="245"/>
  <c r="D8" i="102"/>
  <c r="D7" i="245"/>
  <c r="D7" i="246"/>
  <c r="D7" i="247"/>
  <c r="D7" i="262"/>
  <c r="D7" i="263"/>
  <c r="D7" i="264"/>
  <c r="D7" i="265"/>
  <c r="D7" i="266"/>
  <c r="D7" i="267"/>
  <c r="D7" i="268"/>
  <c r="D7" i="102"/>
  <c r="D6" i="102"/>
  <c r="F8" i="261"/>
  <c r="F6" i="261"/>
  <c r="F8" i="260"/>
  <c r="F6" i="260"/>
  <c r="F8" i="255"/>
  <c r="F6" i="255"/>
  <c r="F8" i="259"/>
  <c r="F6" i="259"/>
  <c r="F8" i="258"/>
  <c r="F6" i="258"/>
  <c r="F8" i="256"/>
  <c r="F6" i="256"/>
  <c r="F8" i="257"/>
  <c r="F6" i="257"/>
  <c r="F8" i="244"/>
  <c r="F6" i="244"/>
  <c r="F8" i="243"/>
  <c r="F6" i="243"/>
  <c r="F8" i="242"/>
  <c r="F6" i="242"/>
  <c r="F8" i="98"/>
  <c r="F7" i="242"/>
  <c r="F7" i="243"/>
  <c r="F7" i="244"/>
  <c r="F7" i="257"/>
  <c r="F7" i="256"/>
  <c r="F7" i="258"/>
  <c r="F7" i="259"/>
  <c r="F7" i="255"/>
  <c r="F7" i="260"/>
  <c r="F7" i="261"/>
  <c r="F7" i="98"/>
  <c r="F6" i="98"/>
  <c r="I128" i="246"/>
  <c r="Z127" i="246"/>
  <c r="Z126" i="246"/>
  <c r="Z125" i="246"/>
  <c r="Z124" i="246"/>
  <c r="Z123" i="246"/>
  <c r="Z122" i="246"/>
  <c r="Z121" i="246"/>
  <c r="Z120" i="246"/>
  <c r="Z119" i="246"/>
  <c r="Z118" i="246"/>
  <c r="I116" i="246"/>
  <c r="J116" i="246"/>
  <c r="K116" i="246"/>
  <c r="L116" i="246"/>
  <c r="M116" i="246"/>
  <c r="N116" i="246"/>
  <c r="O116" i="246"/>
  <c r="P116" i="246"/>
  <c r="Q116" i="246"/>
  <c r="R116" i="246"/>
  <c r="S116" i="246"/>
  <c r="T116" i="246"/>
  <c r="U116" i="246"/>
  <c r="V116" i="246"/>
  <c r="W116" i="246"/>
  <c r="X116" i="246"/>
  <c r="I114" i="246"/>
  <c r="Z113" i="246"/>
  <c r="Z112" i="246"/>
  <c r="Z111" i="246"/>
  <c r="Z110" i="246"/>
  <c r="Z109" i="246"/>
  <c r="Z108" i="246"/>
  <c r="Z107" i="246"/>
  <c r="Z106" i="246"/>
  <c r="Z105" i="246"/>
  <c r="Z104" i="246"/>
  <c r="I102" i="246"/>
  <c r="J102" i="246"/>
  <c r="K102" i="246"/>
  <c r="L102" i="246"/>
  <c r="M102" i="246"/>
  <c r="N102" i="246"/>
  <c r="O102" i="246"/>
  <c r="P102" i="246"/>
  <c r="Q102" i="246"/>
  <c r="R102" i="246"/>
  <c r="S102" i="246"/>
  <c r="T102" i="246"/>
  <c r="U102" i="246"/>
  <c r="V102" i="246"/>
  <c r="W102" i="246"/>
  <c r="X102" i="246"/>
  <c r="I100" i="246"/>
  <c r="Z99" i="246"/>
  <c r="Z98" i="246"/>
  <c r="Z97" i="246"/>
  <c r="Z96" i="246"/>
  <c r="Z95" i="246"/>
  <c r="Z94" i="246"/>
  <c r="I92" i="246"/>
  <c r="J92" i="246"/>
  <c r="K92" i="246"/>
  <c r="L92" i="246"/>
  <c r="M92" i="246"/>
  <c r="N92" i="246"/>
  <c r="O92" i="246"/>
  <c r="P92" i="246"/>
  <c r="Q92" i="246"/>
  <c r="R92" i="246"/>
  <c r="S92" i="246"/>
  <c r="T92" i="246"/>
  <c r="U92" i="246"/>
  <c r="V92" i="246"/>
  <c r="W92" i="246"/>
  <c r="X92" i="246"/>
  <c r="I90" i="246"/>
  <c r="Z89" i="246"/>
  <c r="Z88" i="246"/>
  <c r="Z87" i="246"/>
  <c r="Z86" i="246"/>
  <c r="Z85" i="246"/>
  <c r="Z84" i="246"/>
  <c r="I82" i="246"/>
  <c r="J80" i="246"/>
  <c r="AB78" i="246"/>
  <c r="AA78" i="246"/>
  <c r="Z78" i="246"/>
  <c r="H77" i="246" s="1"/>
  <c r="X77" i="246"/>
  <c r="X64" i="246"/>
  <c r="W64" i="246"/>
  <c r="V64" i="246"/>
  <c r="U64" i="246"/>
  <c r="T64" i="246"/>
  <c r="S64" i="246"/>
  <c r="R64" i="246"/>
  <c r="Q64" i="246"/>
  <c r="P64" i="246"/>
  <c r="O64" i="246"/>
  <c r="N64" i="246"/>
  <c r="M64" i="246"/>
  <c r="L64" i="246"/>
  <c r="K64" i="246"/>
  <c r="J64" i="246"/>
  <c r="J66" i="246"/>
  <c r="I64" i="246"/>
  <c r="I66" i="246"/>
  <c r="Z63" i="246"/>
  <c r="Z62" i="246"/>
  <c r="Z61" i="246"/>
  <c r="Z60" i="246"/>
  <c r="Z59" i="246"/>
  <c r="I57" i="246"/>
  <c r="J57" i="246"/>
  <c r="K57" i="246"/>
  <c r="L57" i="246"/>
  <c r="M57" i="246"/>
  <c r="N57" i="246"/>
  <c r="O57" i="246"/>
  <c r="P57" i="246"/>
  <c r="Q57" i="246"/>
  <c r="R57" i="246"/>
  <c r="S57" i="246"/>
  <c r="T57" i="246"/>
  <c r="U57" i="246"/>
  <c r="V57" i="246"/>
  <c r="W57" i="246"/>
  <c r="X57" i="246"/>
  <c r="X55" i="246"/>
  <c r="W55" i="246"/>
  <c r="V55" i="246"/>
  <c r="U55" i="246"/>
  <c r="T55" i="246"/>
  <c r="S55" i="246"/>
  <c r="R55" i="246"/>
  <c r="Q55" i="246"/>
  <c r="P55" i="246"/>
  <c r="O55" i="246"/>
  <c r="N55" i="246"/>
  <c r="M55" i="246"/>
  <c r="L55" i="246"/>
  <c r="K55" i="246"/>
  <c r="J55" i="246"/>
  <c r="I55" i="246"/>
  <c r="Z54" i="246"/>
  <c r="Z53" i="246"/>
  <c r="Z52" i="246"/>
  <c r="Z51" i="246"/>
  <c r="Z50" i="246"/>
  <c r="Z49" i="246"/>
  <c r="Z48" i="246"/>
  <c r="Z47" i="246"/>
  <c r="Z46" i="246"/>
  <c r="Z45" i="246"/>
  <c r="I43" i="246"/>
  <c r="J43" i="246"/>
  <c r="K43" i="246"/>
  <c r="L43" i="246"/>
  <c r="M43" i="246"/>
  <c r="N43" i="246"/>
  <c r="O43" i="246"/>
  <c r="P43" i="246"/>
  <c r="Q43" i="246"/>
  <c r="R43" i="246"/>
  <c r="S43" i="246"/>
  <c r="T43" i="246"/>
  <c r="U43" i="246"/>
  <c r="V43" i="246"/>
  <c r="W43" i="246"/>
  <c r="X43" i="246"/>
  <c r="I41" i="246"/>
  <c r="Z40" i="246"/>
  <c r="Z39" i="246"/>
  <c r="Z38" i="246"/>
  <c r="Z37" i="246"/>
  <c r="Z36" i="246"/>
  <c r="Z35" i="246"/>
  <c r="Z34" i="246"/>
  <c r="Z33" i="246"/>
  <c r="Z32" i="246"/>
  <c r="Z31" i="246"/>
  <c r="I29" i="246"/>
  <c r="J29" i="246"/>
  <c r="K29" i="246"/>
  <c r="L29" i="246"/>
  <c r="M29" i="246"/>
  <c r="N29" i="246"/>
  <c r="O29" i="246"/>
  <c r="P29" i="246"/>
  <c r="Q29" i="246"/>
  <c r="R29" i="246"/>
  <c r="S29" i="246"/>
  <c r="T29" i="246"/>
  <c r="U29" i="246"/>
  <c r="V29" i="246"/>
  <c r="W29" i="246"/>
  <c r="X29" i="246"/>
  <c r="I27" i="246"/>
  <c r="Z26" i="246"/>
  <c r="Z25" i="246"/>
  <c r="Z24" i="246"/>
  <c r="Z23" i="246"/>
  <c r="Z22" i="246"/>
  <c r="Z21" i="246"/>
  <c r="Z20" i="246"/>
  <c r="I18" i="246"/>
  <c r="X16" i="246"/>
  <c r="I128" i="247"/>
  <c r="Z127" i="247"/>
  <c r="Z126" i="247"/>
  <c r="Z125" i="247"/>
  <c r="Z124" i="247"/>
  <c r="Z123" i="247"/>
  <c r="Z122" i="247"/>
  <c r="Z121" i="247"/>
  <c r="Z120" i="247"/>
  <c r="Z119" i="247"/>
  <c r="Z118" i="247"/>
  <c r="I116" i="247"/>
  <c r="J116" i="247"/>
  <c r="K116" i="247"/>
  <c r="L116" i="247"/>
  <c r="M116" i="247"/>
  <c r="N116" i="247"/>
  <c r="O116" i="247"/>
  <c r="P116" i="247"/>
  <c r="Q116" i="247"/>
  <c r="R116" i="247"/>
  <c r="S116" i="247"/>
  <c r="T116" i="247"/>
  <c r="U116" i="247"/>
  <c r="V116" i="247"/>
  <c r="W116" i="247"/>
  <c r="X116" i="247"/>
  <c r="I114" i="247"/>
  <c r="Z113" i="247"/>
  <c r="Z112" i="247"/>
  <c r="Z111" i="247"/>
  <c r="Z110" i="247"/>
  <c r="Z109" i="247"/>
  <c r="Z108" i="247"/>
  <c r="Z107" i="247"/>
  <c r="Z106" i="247"/>
  <c r="Z105" i="247"/>
  <c r="Z104" i="247"/>
  <c r="I102" i="247"/>
  <c r="J102" i="247"/>
  <c r="K102" i="247"/>
  <c r="L102" i="247"/>
  <c r="M102" i="247"/>
  <c r="N102" i="247"/>
  <c r="O102" i="247"/>
  <c r="P102" i="247"/>
  <c r="Q102" i="247"/>
  <c r="R102" i="247"/>
  <c r="S102" i="247"/>
  <c r="T102" i="247"/>
  <c r="U102" i="247"/>
  <c r="V102" i="247"/>
  <c r="W102" i="247"/>
  <c r="X102" i="247"/>
  <c r="I100" i="247"/>
  <c r="Z99" i="247"/>
  <c r="Z98" i="247"/>
  <c r="Z97" i="247"/>
  <c r="Z96" i="247"/>
  <c r="Z95" i="247"/>
  <c r="Z94" i="247"/>
  <c r="I92" i="247"/>
  <c r="J92" i="247"/>
  <c r="K92" i="247"/>
  <c r="L92" i="247"/>
  <c r="M92" i="247"/>
  <c r="N92" i="247"/>
  <c r="O92" i="247"/>
  <c r="P92" i="247"/>
  <c r="Q92" i="247"/>
  <c r="R92" i="247"/>
  <c r="S92" i="247"/>
  <c r="T92" i="247"/>
  <c r="U92" i="247"/>
  <c r="V92" i="247"/>
  <c r="W92" i="247"/>
  <c r="X92" i="247"/>
  <c r="I90" i="247"/>
  <c r="Z89" i="247"/>
  <c r="Z88" i="247"/>
  <c r="Z87" i="247"/>
  <c r="Z86" i="247"/>
  <c r="Z85" i="247"/>
  <c r="Z84" i="247"/>
  <c r="I82" i="247"/>
  <c r="J80" i="247"/>
  <c r="AB78" i="247"/>
  <c r="AA78" i="247"/>
  <c r="Z78" i="247"/>
  <c r="H77" i="247" s="1"/>
  <c r="X77" i="247"/>
  <c r="X64" i="247"/>
  <c r="W64" i="247"/>
  <c r="V64" i="247"/>
  <c r="U64" i="247"/>
  <c r="T64" i="247"/>
  <c r="S64" i="247"/>
  <c r="R64" i="247"/>
  <c r="Q64" i="247"/>
  <c r="P64" i="247"/>
  <c r="O64" i="247"/>
  <c r="N64" i="247"/>
  <c r="M64" i="247"/>
  <c r="L64" i="247"/>
  <c r="K64" i="247"/>
  <c r="J64" i="247"/>
  <c r="J66" i="247"/>
  <c r="I64" i="247"/>
  <c r="I66" i="247"/>
  <c r="Z63" i="247"/>
  <c r="Z62" i="247"/>
  <c r="Z61" i="247"/>
  <c r="Z60" i="247"/>
  <c r="Z59" i="247"/>
  <c r="I57" i="247"/>
  <c r="J57" i="247"/>
  <c r="K57" i="247"/>
  <c r="L57" i="247"/>
  <c r="M57" i="247"/>
  <c r="N57" i="247"/>
  <c r="O57" i="247"/>
  <c r="P57" i="247"/>
  <c r="Q57" i="247"/>
  <c r="R57" i="247"/>
  <c r="S57" i="247"/>
  <c r="T57" i="247"/>
  <c r="U57" i="247"/>
  <c r="V57" i="247"/>
  <c r="W57" i="247"/>
  <c r="X57" i="247"/>
  <c r="X55" i="247"/>
  <c r="W55" i="247"/>
  <c r="V55" i="247"/>
  <c r="U55" i="247"/>
  <c r="T55" i="247"/>
  <c r="S55" i="247"/>
  <c r="R55" i="247"/>
  <c r="Q55" i="247"/>
  <c r="P55" i="247"/>
  <c r="O55" i="247"/>
  <c r="N55" i="247"/>
  <c r="M55" i="247"/>
  <c r="L55" i="247"/>
  <c r="K55" i="247"/>
  <c r="J55" i="247"/>
  <c r="I55" i="247"/>
  <c r="Z54" i="247"/>
  <c r="Z53" i="247"/>
  <c r="Z52" i="247"/>
  <c r="Z51" i="247"/>
  <c r="Z50" i="247"/>
  <c r="Z49" i="247"/>
  <c r="Z48" i="247"/>
  <c r="Z47" i="247"/>
  <c r="Z46" i="247"/>
  <c r="Z45" i="247"/>
  <c r="I43" i="247"/>
  <c r="J43" i="247"/>
  <c r="K43" i="247"/>
  <c r="L43" i="247"/>
  <c r="M43" i="247"/>
  <c r="N43" i="247"/>
  <c r="O43" i="247"/>
  <c r="P43" i="247"/>
  <c r="Q43" i="247"/>
  <c r="R43" i="247"/>
  <c r="S43" i="247"/>
  <c r="T43" i="247"/>
  <c r="U43" i="247"/>
  <c r="V43" i="247"/>
  <c r="W43" i="247"/>
  <c r="X43" i="247"/>
  <c r="I41" i="247"/>
  <c r="Z40" i="247"/>
  <c r="Z39" i="247"/>
  <c r="Z38" i="247"/>
  <c r="Z37" i="247"/>
  <c r="Z36" i="247"/>
  <c r="Z35" i="247"/>
  <c r="Z34" i="247"/>
  <c r="Z33" i="247"/>
  <c r="Z32" i="247"/>
  <c r="Z31" i="247"/>
  <c r="I29" i="247"/>
  <c r="J29" i="247"/>
  <c r="K29" i="247"/>
  <c r="L29" i="247"/>
  <c r="M29" i="247"/>
  <c r="N29" i="247"/>
  <c r="O29" i="247"/>
  <c r="P29" i="247"/>
  <c r="Q29" i="247"/>
  <c r="R29" i="247"/>
  <c r="S29" i="247"/>
  <c r="T29" i="247"/>
  <c r="U29" i="247"/>
  <c r="V29" i="247"/>
  <c r="W29" i="247"/>
  <c r="X29" i="247"/>
  <c r="I27" i="247"/>
  <c r="Z26" i="247"/>
  <c r="Z25" i="247"/>
  <c r="Z24" i="247"/>
  <c r="Z23" i="247"/>
  <c r="Z22" i="247"/>
  <c r="Z21" i="247"/>
  <c r="Z20" i="247"/>
  <c r="I18" i="247"/>
  <c r="X16" i="247"/>
  <c r="I128" i="262"/>
  <c r="Z127" i="262"/>
  <c r="Z126" i="262"/>
  <c r="Z125" i="262"/>
  <c r="Z124" i="262"/>
  <c r="Z123" i="262"/>
  <c r="Z122" i="262"/>
  <c r="Z121" i="262"/>
  <c r="Z120" i="262"/>
  <c r="Z119" i="262"/>
  <c r="Z118" i="262"/>
  <c r="I116" i="262"/>
  <c r="J116" i="262"/>
  <c r="K116" i="262"/>
  <c r="L116" i="262"/>
  <c r="M116" i="262"/>
  <c r="N116" i="262"/>
  <c r="O116" i="262"/>
  <c r="P116" i="262"/>
  <c r="Q116" i="262"/>
  <c r="R116" i="262"/>
  <c r="S116" i="262"/>
  <c r="T116" i="262"/>
  <c r="U116" i="262"/>
  <c r="V116" i="262"/>
  <c r="W116" i="262"/>
  <c r="X116" i="262"/>
  <c r="I114" i="262"/>
  <c r="Z113" i="262"/>
  <c r="Z112" i="262"/>
  <c r="Z111" i="262"/>
  <c r="Z110" i="262"/>
  <c r="Z109" i="262"/>
  <c r="Z108" i="262"/>
  <c r="Z107" i="262"/>
  <c r="Z106" i="262"/>
  <c r="Z105" i="262"/>
  <c r="Z104" i="262"/>
  <c r="I102" i="262"/>
  <c r="J102" i="262"/>
  <c r="K102" i="262"/>
  <c r="L102" i="262"/>
  <c r="M102" i="262"/>
  <c r="N102" i="262"/>
  <c r="O102" i="262"/>
  <c r="P102" i="262"/>
  <c r="Q102" i="262"/>
  <c r="R102" i="262"/>
  <c r="S102" i="262"/>
  <c r="T102" i="262"/>
  <c r="U102" i="262"/>
  <c r="V102" i="262"/>
  <c r="W102" i="262"/>
  <c r="X102" i="262"/>
  <c r="I100" i="262"/>
  <c r="Z99" i="262"/>
  <c r="Z98" i="262"/>
  <c r="Z97" i="262"/>
  <c r="Z96" i="262"/>
  <c r="Z95" i="262"/>
  <c r="Z94" i="262"/>
  <c r="I92" i="262"/>
  <c r="J92" i="262"/>
  <c r="K92" i="262"/>
  <c r="L92" i="262"/>
  <c r="M92" i="262"/>
  <c r="N92" i="262"/>
  <c r="O92" i="262"/>
  <c r="P92" i="262"/>
  <c r="Q92" i="262"/>
  <c r="R92" i="262"/>
  <c r="S92" i="262"/>
  <c r="T92" i="262"/>
  <c r="U92" i="262"/>
  <c r="V92" i="262"/>
  <c r="W92" i="262"/>
  <c r="X92" i="262"/>
  <c r="I90" i="262"/>
  <c r="Z89" i="262"/>
  <c r="Z88" i="262"/>
  <c r="Z87" i="262"/>
  <c r="Z86" i="262"/>
  <c r="Z85" i="262"/>
  <c r="Z84" i="262"/>
  <c r="I82" i="262"/>
  <c r="J80" i="262"/>
  <c r="AB78" i="262"/>
  <c r="AA78" i="262"/>
  <c r="Z78" i="262"/>
  <c r="H77" i="262" s="1"/>
  <c r="X77" i="262"/>
  <c r="X64" i="262"/>
  <c r="W64" i="262"/>
  <c r="V64" i="262"/>
  <c r="U64" i="262"/>
  <c r="T64" i="262"/>
  <c r="S64" i="262"/>
  <c r="R64" i="262"/>
  <c r="Q64" i="262"/>
  <c r="P64" i="262"/>
  <c r="O64" i="262"/>
  <c r="N64" i="262"/>
  <c r="M64" i="262"/>
  <c r="L64" i="262"/>
  <c r="K64" i="262"/>
  <c r="J64" i="262"/>
  <c r="J66" i="262"/>
  <c r="I64" i="262"/>
  <c r="I66" i="262"/>
  <c r="Z63" i="262"/>
  <c r="Z62" i="262"/>
  <c r="Z61" i="262"/>
  <c r="Z60" i="262"/>
  <c r="Z59" i="262"/>
  <c r="I57" i="262"/>
  <c r="J57" i="262"/>
  <c r="K57" i="262"/>
  <c r="L57" i="262"/>
  <c r="M57" i="262"/>
  <c r="N57" i="262"/>
  <c r="O57" i="262"/>
  <c r="P57" i="262"/>
  <c r="Q57" i="262"/>
  <c r="R57" i="262"/>
  <c r="S57" i="262"/>
  <c r="T57" i="262"/>
  <c r="U57" i="262"/>
  <c r="V57" i="262"/>
  <c r="W57" i="262"/>
  <c r="X57" i="262"/>
  <c r="X55" i="262"/>
  <c r="W55" i="262"/>
  <c r="V55" i="262"/>
  <c r="U55" i="262"/>
  <c r="T55" i="262"/>
  <c r="S55" i="262"/>
  <c r="R55" i="262"/>
  <c r="Q55" i="262"/>
  <c r="P55" i="262"/>
  <c r="O55" i="262"/>
  <c r="N55" i="262"/>
  <c r="M55" i="262"/>
  <c r="L55" i="262"/>
  <c r="K55" i="262"/>
  <c r="J55" i="262"/>
  <c r="I55" i="262"/>
  <c r="Z54" i="262"/>
  <c r="Z53" i="262"/>
  <c r="Z52" i="262"/>
  <c r="Z51" i="262"/>
  <c r="Z50" i="262"/>
  <c r="Z49" i="262"/>
  <c r="Z48" i="262"/>
  <c r="Z47" i="262"/>
  <c r="Z46" i="262"/>
  <c r="Z45" i="262"/>
  <c r="I43" i="262"/>
  <c r="J43" i="262"/>
  <c r="K43" i="262"/>
  <c r="L43" i="262"/>
  <c r="M43" i="262"/>
  <c r="N43" i="262"/>
  <c r="O43" i="262"/>
  <c r="P43" i="262"/>
  <c r="Q43" i="262"/>
  <c r="R43" i="262"/>
  <c r="S43" i="262"/>
  <c r="T43" i="262"/>
  <c r="U43" i="262"/>
  <c r="V43" i="262"/>
  <c r="W43" i="262"/>
  <c r="X43" i="262"/>
  <c r="I41" i="262"/>
  <c r="Z40" i="262"/>
  <c r="Z39" i="262"/>
  <c r="Z38" i="262"/>
  <c r="Z37" i="262"/>
  <c r="Z36" i="262"/>
  <c r="Z35" i="262"/>
  <c r="Z34" i="262"/>
  <c r="Z33" i="262"/>
  <c r="Z32" i="262"/>
  <c r="Z31" i="262"/>
  <c r="I29" i="262"/>
  <c r="J29" i="262"/>
  <c r="K29" i="262"/>
  <c r="L29" i="262"/>
  <c r="M29" i="262"/>
  <c r="N29" i="262"/>
  <c r="O29" i="262"/>
  <c r="P29" i="262"/>
  <c r="Q29" i="262"/>
  <c r="R29" i="262"/>
  <c r="S29" i="262"/>
  <c r="T29" i="262"/>
  <c r="U29" i="262"/>
  <c r="V29" i="262"/>
  <c r="W29" i="262"/>
  <c r="X29" i="262"/>
  <c r="I27" i="262"/>
  <c r="Z26" i="262"/>
  <c r="Z25" i="262"/>
  <c r="Z24" i="262"/>
  <c r="Z23" i="262"/>
  <c r="Z22" i="262"/>
  <c r="Z21" i="262"/>
  <c r="Z20" i="262"/>
  <c r="I18" i="262"/>
  <c r="X16" i="262"/>
  <c r="I128" i="263"/>
  <c r="Z127" i="263"/>
  <c r="Z126" i="263"/>
  <c r="Z125" i="263"/>
  <c r="Z124" i="263"/>
  <c r="Z123" i="263"/>
  <c r="Z122" i="263"/>
  <c r="Z121" i="263"/>
  <c r="Z120" i="263"/>
  <c r="Z119" i="263"/>
  <c r="Z118" i="263"/>
  <c r="I116" i="263"/>
  <c r="J116" i="263"/>
  <c r="K116" i="263"/>
  <c r="L116" i="263"/>
  <c r="M116" i="263"/>
  <c r="N116" i="263"/>
  <c r="O116" i="263"/>
  <c r="P116" i="263"/>
  <c r="Q116" i="263"/>
  <c r="R116" i="263"/>
  <c r="S116" i="263"/>
  <c r="T116" i="263"/>
  <c r="U116" i="263"/>
  <c r="V116" i="263"/>
  <c r="W116" i="263"/>
  <c r="X116" i="263"/>
  <c r="I114" i="263"/>
  <c r="Z113" i="263"/>
  <c r="Z112" i="263"/>
  <c r="Z111" i="263"/>
  <c r="Z110" i="263"/>
  <c r="Z109" i="263"/>
  <c r="Z108" i="263"/>
  <c r="Z107" i="263"/>
  <c r="Z106" i="263"/>
  <c r="Z105" i="263"/>
  <c r="Z104" i="263"/>
  <c r="I102" i="263"/>
  <c r="J102" i="263"/>
  <c r="K102" i="263"/>
  <c r="L102" i="263"/>
  <c r="M102" i="263"/>
  <c r="N102" i="263"/>
  <c r="O102" i="263"/>
  <c r="P102" i="263"/>
  <c r="Q102" i="263"/>
  <c r="R102" i="263"/>
  <c r="S102" i="263"/>
  <c r="T102" i="263"/>
  <c r="U102" i="263"/>
  <c r="V102" i="263"/>
  <c r="W102" i="263"/>
  <c r="X102" i="263"/>
  <c r="I100" i="263"/>
  <c r="Z99" i="263"/>
  <c r="Z98" i="263"/>
  <c r="Z97" i="263"/>
  <c r="Z96" i="263"/>
  <c r="Z95" i="263"/>
  <c r="Z94" i="263"/>
  <c r="I92" i="263"/>
  <c r="J92" i="263"/>
  <c r="K92" i="263"/>
  <c r="L92" i="263"/>
  <c r="M92" i="263"/>
  <c r="N92" i="263"/>
  <c r="O92" i="263"/>
  <c r="P92" i="263"/>
  <c r="Q92" i="263"/>
  <c r="R92" i="263"/>
  <c r="S92" i="263"/>
  <c r="T92" i="263"/>
  <c r="U92" i="263"/>
  <c r="V92" i="263"/>
  <c r="W92" i="263"/>
  <c r="X92" i="263"/>
  <c r="I90" i="263"/>
  <c r="Z89" i="263"/>
  <c r="Z88" i="263"/>
  <c r="Z87" i="263"/>
  <c r="Z86" i="263"/>
  <c r="Z85" i="263"/>
  <c r="Z84" i="263"/>
  <c r="I82" i="263"/>
  <c r="J80" i="263"/>
  <c r="AB78" i="263"/>
  <c r="AA78" i="263"/>
  <c r="Z78" i="263"/>
  <c r="H77" i="263" s="1"/>
  <c r="X77" i="263"/>
  <c r="X64" i="263"/>
  <c r="W64" i="263"/>
  <c r="V64" i="263"/>
  <c r="U64" i="263"/>
  <c r="T64" i="263"/>
  <c r="S64" i="263"/>
  <c r="R64" i="263"/>
  <c r="Q64" i="263"/>
  <c r="P64" i="263"/>
  <c r="O64" i="263"/>
  <c r="N64" i="263"/>
  <c r="M64" i="263"/>
  <c r="L64" i="263"/>
  <c r="K64" i="263"/>
  <c r="J64" i="263"/>
  <c r="J66" i="263"/>
  <c r="I64" i="263"/>
  <c r="I66" i="263"/>
  <c r="Z63" i="263"/>
  <c r="Z62" i="263"/>
  <c r="Z61" i="263"/>
  <c r="Z60" i="263"/>
  <c r="Z59" i="263"/>
  <c r="I57" i="263"/>
  <c r="J57" i="263"/>
  <c r="K57" i="263"/>
  <c r="L57" i="263"/>
  <c r="M57" i="263"/>
  <c r="N57" i="263"/>
  <c r="O57" i="263"/>
  <c r="P57" i="263"/>
  <c r="Q57" i="263"/>
  <c r="R57" i="263"/>
  <c r="S57" i="263"/>
  <c r="T57" i="263"/>
  <c r="U57" i="263"/>
  <c r="V57" i="263"/>
  <c r="W57" i="263"/>
  <c r="X57" i="263"/>
  <c r="X55" i="263"/>
  <c r="W55" i="263"/>
  <c r="V55" i="263"/>
  <c r="U55" i="263"/>
  <c r="T55" i="263"/>
  <c r="S55" i="263"/>
  <c r="R55" i="263"/>
  <c r="Q55" i="263"/>
  <c r="P55" i="263"/>
  <c r="O55" i="263"/>
  <c r="N55" i="263"/>
  <c r="M55" i="263"/>
  <c r="L55" i="263"/>
  <c r="K55" i="263"/>
  <c r="J55" i="263"/>
  <c r="I55" i="263"/>
  <c r="Z54" i="263"/>
  <c r="Z53" i="263"/>
  <c r="Z52" i="263"/>
  <c r="Z51" i="263"/>
  <c r="Z50" i="263"/>
  <c r="Z49" i="263"/>
  <c r="Z48" i="263"/>
  <c r="Z47" i="263"/>
  <c r="Z46" i="263"/>
  <c r="Z45" i="263"/>
  <c r="I43" i="263"/>
  <c r="J43" i="263"/>
  <c r="K43" i="263"/>
  <c r="L43" i="263"/>
  <c r="M43" i="263"/>
  <c r="N43" i="263"/>
  <c r="O43" i="263"/>
  <c r="P43" i="263"/>
  <c r="Q43" i="263"/>
  <c r="R43" i="263"/>
  <c r="S43" i="263"/>
  <c r="T43" i="263"/>
  <c r="U43" i="263"/>
  <c r="V43" i="263"/>
  <c r="W43" i="263"/>
  <c r="X43" i="263"/>
  <c r="I41" i="263"/>
  <c r="Z40" i="263"/>
  <c r="Z39" i="263"/>
  <c r="Z38" i="263"/>
  <c r="Z37" i="263"/>
  <c r="Z36" i="263"/>
  <c r="Z35" i="263"/>
  <c r="Z34" i="263"/>
  <c r="Z33" i="263"/>
  <c r="Z32" i="263"/>
  <c r="Z31" i="263"/>
  <c r="I29" i="263"/>
  <c r="J29" i="263"/>
  <c r="K29" i="263"/>
  <c r="L29" i="263"/>
  <c r="M29" i="263"/>
  <c r="N29" i="263"/>
  <c r="O29" i="263"/>
  <c r="P29" i="263"/>
  <c r="Q29" i="263"/>
  <c r="R29" i="263"/>
  <c r="S29" i="263"/>
  <c r="T29" i="263"/>
  <c r="U29" i="263"/>
  <c r="V29" i="263"/>
  <c r="W29" i="263"/>
  <c r="X29" i="263"/>
  <c r="I27" i="263"/>
  <c r="Z26" i="263"/>
  <c r="Z25" i="263"/>
  <c r="Z24" i="263"/>
  <c r="Z23" i="263"/>
  <c r="Z22" i="263"/>
  <c r="Z21" i="263"/>
  <c r="Z20" i="263"/>
  <c r="I18" i="263"/>
  <c r="X16" i="263"/>
  <c r="I128" i="264"/>
  <c r="Z127" i="264"/>
  <c r="Z126" i="264"/>
  <c r="Z125" i="264"/>
  <c r="Z124" i="264"/>
  <c r="Z123" i="264"/>
  <c r="Z122" i="264"/>
  <c r="Z121" i="264"/>
  <c r="Z120" i="264"/>
  <c r="Z119" i="264"/>
  <c r="Z118" i="264"/>
  <c r="I116" i="264"/>
  <c r="J116" i="264"/>
  <c r="K116" i="264"/>
  <c r="L116" i="264"/>
  <c r="M116" i="264"/>
  <c r="N116" i="264"/>
  <c r="O116" i="264"/>
  <c r="P116" i="264"/>
  <c r="Q116" i="264"/>
  <c r="R116" i="264"/>
  <c r="S116" i="264"/>
  <c r="T116" i="264"/>
  <c r="U116" i="264"/>
  <c r="V116" i="264"/>
  <c r="W116" i="264"/>
  <c r="X116" i="264"/>
  <c r="I114" i="264"/>
  <c r="Z113" i="264"/>
  <c r="Z112" i="264"/>
  <c r="Z111" i="264"/>
  <c r="Z110" i="264"/>
  <c r="Z109" i="264"/>
  <c r="Z108" i="264"/>
  <c r="Z107" i="264"/>
  <c r="Z106" i="264"/>
  <c r="Z105" i="264"/>
  <c r="Z104" i="264"/>
  <c r="I102" i="264"/>
  <c r="J102" i="264"/>
  <c r="K102" i="264"/>
  <c r="L102" i="264"/>
  <c r="M102" i="264"/>
  <c r="N102" i="264"/>
  <c r="O102" i="264"/>
  <c r="P102" i="264"/>
  <c r="Q102" i="264"/>
  <c r="R102" i="264"/>
  <c r="S102" i="264"/>
  <c r="T102" i="264"/>
  <c r="U102" i="264"/>
  <c r="V102" i="264"/>
  <c r="W102" i="264"/>
  <c r="X102" i="264"/>
  <c r="I100" i="264"/>
  <c r="Z99" i="264"/>
  <c r="Z98" i="264"/>
  <c r="Z97" i="264"/>
  <c r="Z96" i="264"/>
  <c r="Z95" i="264"/>
  <c r="Z94" i="264"/>
  <c r="I92" i="264"/>
  <c r="J92" i="264"/>
  <c r="K92" i="264"/>
  <c r="L92" i="264"/>
  <c r="M92" i="264"/>
  <c r="N92" i="264"/>
  <c r="O92" i="264"/>
  <c r="P92" i="264"/>
  <c r="Q92" i="264"/>
  <c r="R92" i="264"/>
  <c r="S92" i="264"/>
  <c r="T92" i="264"/>
  <c r="U92" i="264"/>
  <c r="V92" i="264"/>
  <c r="W92" i="264"/>
  <c r="X92" i="264"/>
  <c r="I90" i="264"/>
  <c r="Z89" i="264"/>
  <c r="Z88" i="264"/>
  <c r="Z87" i="264"/>
  <c r="Z86" i="264"/>
  <c r="Z85" i="264"/>
  <c r="Z84" i="264"/>
  <c r="I82" i="264"/>
  <c r="J80" i="264"/>
  <c r="AB78" i="264"/>
  <c r="AA78" i="264"/>
  <c r="Z78" i="264"/>
  <c r="H77" i="264" s="1"/>
  <c r="X77" i="264"/>
  <c r="X64" i="264"/>
  <c r="W64" i="264"/>
  <c r="V64" i="264"/>
  <c r="U64" i="264"/>
  <c r="T64" i="264"/>
  <c r="S64" i="264"/>
  <c r="R64" i="264"/>
  <c r="Q64" i="264"/>
  <c r="P64" i="264"/>
  <c r="O64" i="264"/>
  <c r="N64" i="264"/>
  <c r="M64" i="264"/>
  <c r="L64" i="264"/>
  <c r="K64" i="264"/>
  <c r="J64" i="264"/>
  <c r="J66" i="264"/>
  <c r="I64" i="264"/>
  <c r="I66" i="264"/>
  <c r="Z63" i="264"/>
  <c r="Z62" i="264"/>
  <c r="Z61" i="264"/>
  <c r="Z60" i="264"/>
  <c r="Z59" i="264"/>
  <c r="I57" i="264"/>
  <c r="J57" i="264"/>
  <c r="K57" i="264"/>
  <c r="L57" i="264"/>
  <c r="M57" i="264"/>
  <c r="N57" i="264"/>
  <c r="O57" i="264"/>
  <c r="P57" i="264"/>
  <c r="Q57" i="264"/>
  <c r="R57" i="264"/>
  <c r="S57" i="264"/>
  <c r="T57" i="264"/>
  <c r="U57" i="264"/>
  <c r="V57" i="264"/>
  <c r="W57" i="264"/>
  <c r="X57" i="264"/>
  <c r="X55" i="264"/>
  <c r="W55" i="264"/>
  <c r="V55" i="264"/>
  <c r="U55" i="264"/>
  <c r="T55" i="264"/>
  <c r="S55" i="264"/>
  <c r="R55" i="264"/>
  <c r="Q55" i="264"/>
  <c r="P55" i="264"/>
  <c r="O55" i="264"/>
  <c r="N55" i="264"/>
  <c r="M55" i="264"/>
  <c r="L55" i="264"/>
  <c r="K55" i="264"/>
  <c r="J55" i="264"/>
  <c r="I55" i="264"/>
  <c r="Z54" i="264"/>
  <c r="Z53" i="264"/>
  <c r="Z52" i="264"/>
  <c r="Z51" i="264"/>
  <c r="Z50" i="264"/>
  <c r="Z49" i="264"/>
  <c r="Z48" i="264"/>
  <c r="Z47" i="264"/>
  <c r="Z46" i="264"/>
  <c r="Z45" i="264"/>
  <c r="I43" i="264"/>
  <c r="J43" i="264"/>
  <c r="K43" i="264"/>
  <c r="L43" i="264"/>
  <c r="M43" i="264"/>
  <c r="N43" i="264"/>
  <c r="O43" i="264"/>
  <c r="P43" i="264"/>
  <c r="Q43" i="264"/>
  <c r="R43" i="264"/>
  <c r="S43" i="264"/>
  <c r="T43" i="264"/>
  <c r="U43" i="264"/>
  <c r="V43" i="264"/>
  <c r="W43" i="264"/>
  <c r="X43" i="264"/>
  <c r="I41" i="264"/>
  <c r="Z40" i="264"/>
  <c r="Z39" i="264"/>
  <c r="Z38" i="264"/>
  <c r="Z37" i="264"/>
  <c r="Z36" i="264"/>
  <c r="Z35" i="264"/>
  <c r="Z34" i="264"/>
  <c r="Z33" i="264"/>
  <c r="Z32" i="264"/>
  <c r="Z31" i="264"/>
  <c r="I29" i="264"/>
  <c r="J29" i="264"/>
  <c r="K29" i="264"/>
  <c r="L29" i="264"/>
  <c r="M29" i="264"/>
  <c r="N29" i="264"/>
  <c r="O29" i="264"/>
  <c r="P29" i="264"/>
  <c r="Q29" i="264"/>
  <c r="R29" i="264"/>
  <c r="S29" i="264"/>
  <c r="T29" i="264"/>
  <c r="U29" i="264"/>
  <c r="V29" i="264"/>
  <c r="W29" i="264"/>
  <c r="X29" i="264"/>
  <c r="I27" i="264"/>
  <c r="Z26" i="264"/>
  <c r="Z25" i="264"/>
  <c r="Z24" i="264"/>
  <c r="Z23" i="264"/>
  <c r="Z22" i="264"/>
  <c r="Z21" i="264"/>
  <c r="Z20" i="264"/>
  <c r="I18" i="264"/>
  <c r="X16" i="264"/>
  <c r="I128" i="265"/>
  <c r="Z127" i="265"/>
  <c r="Z126" i="265"/>
  <c r="Z125" i="265"/>
  <c r="Z124" i="265"/>
  <c r="Z123" i="265"/>
  <c r="Z122" i="265"/>
  <c r="Z121" i="265"/>
  <c r="Z120" i="265"/>
  <c r="Z119" i="265"/>
  <c r="Z118" i="265"/>
  <c r="I116" i="265"/>
  <c r="J116" i="265"/>
  <c r="K116" i="265"/>
  <c r="L116" i="265"/>
  <c r="M116" i="265"/>
  <c r="N116" i="265"/>
  <c r="O116" i="265"/>
  <c r="P116" i="265"/>
  <c r="Q116" i="265"/>
  <c r="R116" i="265"/>
  <c r="S116" i="265"/>
  <c r="T116" i="265"/>
  <c r="U116" i="265"/>
  <c r="V116" i="265"/>
  <c r="W116" i="265"/>
  <c r="X116" i="265"/>
  <c r="I114" i="265"/>
  <c r="Z113" i="265"/>
  <c r="Z112" i="265"/>
  <c r="Z111" i="265"/>
  <c r="Z110" i="265"/>
  <c r="Z109" i="265"/>
  <c r="Z108" i="265"/>
  <c r="Z107" i="265"/>
  <c r="Z106" i="265"/>
  <c r="Z105" i="265"/>
  <c r="Z104" i="265"/>
  <c r="I102" i="265"/>
  <c r="J102" i="265"/>
  <c r="K102" i="265"/>
  <c r="L102" i="265"/>
  <c r="M102" i="265"/>
  <c r="N102" i="265"/>
  <c r="O102" i="265"/>
  <c r="P102" i="265"/>
  <c r="Q102" i="265"/>
  <c r="R102" i="265"/>
  <c r="S102" i="265"/>
  <c r="T102" i="265"/>
  <c r="U102" i="265"/>
  <c r="V102" i="265"/>
  <c r="W102" i="265"/>
  <c r="X102" i="265"/>
  <c r="I100" i="265"/>
  <c r="Z99" i="265"/>
  <c r="Z98" i="265"/>
  <c r="Z97" i="265"/>
  <c r="Z96" i="265"/>
  <c r="Z95" i="265"/>
  <c r="Z94" i="265"/>
  <c r="I92" i="265"/>
  <c r="J92" i="265"/>
  <c r="K92" i="265"/>
  <c r="L92" i="265"/>
  <c r="M92" i="265"/>
  <c r="N92" i="265"/>
  <c r="O92" i="265"/>
  <c r="P92" i="265"/>
  <c r="Q92" i="265"/>
  <c r="R92" i="265"/>
  <c r="S92" i="265"/>
  <c r="T92" i="265"/>
  <c r="U92" i="265"/>
  <c r="V92" i="265"/>
  <c r="W92" i="265"/>
  <c r="X92" i="265"/>
  <c r="I90" i="265"/>
  <c r="Z89" i="265"/>
  <c r="Z88" i="265"/>
  <c r="Z87" i="265"/>
  <c r="Z86" i="265"/>
  <c r="Z85" i="265"/>
  <c r="Z84" i="265"/>
  <c r="I82" i="265"/>
  <c r="J80" i="265"/>
  <c r="AB78" i="265"/>
  <c r="AA78" i="265"/>
  <c r="Z78" i="265"/>
  <c r="H77" i="265" s="1"/>
  <c r="X77" i="265"/>
  <c r="X64" i="265"/>
  <c r="W64" i="265"/>
  <c r="V64" i="265"/>
  <c r="U64" i="265"/>
  <c r="T64" i="265"/>
  <c r="S64" i="265"/>
  <c r="R64" i="265"/>
  <c r="Q64" i="265"/>
  <c r="P64" i="265"/>
  <c r="O64" i="265"/>
  <c r="N64" i="265"/>
  <c r="M64" i="265"/>
  <c r="L64" i="265"/>
  <c r="K64" i="265"/>
  <c r="J64" i="265"/>
  <c r="J66" i="265"/>
  <c r="I64" i="265"/>
  <c r="I66" i="265"/>
  <c r="Z63" i="265"/>
  <c r="Z62" i="265"/>
  <c r="Z61" i="265"/>
  <c r="Z60" i="265"/>
  <c r="Z59" i="265"/>
  <c r="I57" i="265"/>
  <c r="J57" i="265"/>
  <c r="K57" i="265"/>
  <c r="L57" i="265"/>
  <c r="M57" i="265"/>
  <c r="N57" i="265"/>
  <c r="O57" i="265"/>
  <c r="P57" i="265"/>
  <c r="Q57" i="265"/>
  <c r="R57" i="265"/>
  <c r="S57" i="265"/>
  <c r="T57" i="265"/>
  <c r="U57" i="265"/>
  <c r="V57" i="265"/>
  <c r="W57" i="265"/>
  <c r="X57" i="265"/>
  <c r="X55" i="265"/>
  <c r="W55" i="265"/>
  <c r="V55" i="265"/>
  <c r="U55" i="265"/>
  <c r="T55" i="265"/>
  <c r="S55" i="265"/>
  <c r="R55" i="265"/>
  <c r="Q55" i="265"/>
  <c r="P55" i="265"/>
  <c r="O55" i="265"/>
  <c r="N55" i="265"/>
  <c r="M55" i="265"/>
  <c r="L55" i="265"/>
  <c r="K55" i="265"/>
  <c r="J55" i="265"/>
  <c r="I55" i="265"/>
  <c r="Z54" i="265"/>
  <c r="Z53" i="265"/>
  <c r="Z52" i="265"/>
  <c r="Z51" i="265"/>
  <c r="Z50" i="265"/>
  <c r="Z49" i="265"/>
  <c r="Z48" i="265"/>
  <c r="Z47" i="265"/>
  <c r="Z46" i="265"/>
  <c r="Z45" i="265"/>
  <c r="I43" i="265"/>
  <c r="J43" i="265"/>
  <c r="K43" i="265"/>
  <c r="L43" i="265"/>
  <c r="M43" i="265"/>
  <c r="N43" i="265"/>
  <c r="O43" i="265"/>
  <c r="P43" i="265"/>
  <c r="Q43" i="265"/>
  <c r="R43" i="265"/>
  <c r="S43" i="265"/>
  <c r="T43" i="265"/>
  <c r="U43" i="265"/>
  <c r="V43" i="265"/>
  <c r="W43" i="265"/>
  <c r="X43" i="265"/>
  <c r="I41" i="265"/>
  <c r="Z40" i="265"/>
  <c r="Z39" i="265"/>
  <c r="Z38" i="265"/>
  <c r="Z37" i="265"/>
  <c r="Z36" i="265"/>
  <c r="Z35" i="265"/>
  <c r="Z34" i="265"/>
  <c r="Z33" i="265"/>
  <c r="Z32" i="265"/>
  <c r="Z31" i="265"/>
  <c r="I29" i="265"/>
  <c r="J29" i="265"/>
  <c r="K29" i="265"/>
  <c r="L29" i="265"/>
  <c r="M29" i="265"/>
  <c r="N29" i="265"/>
  <c r="O29" i="265"/>
  <c r="P29" i="265"/>
  <c r="Q29" i="265"/>
  <c r="R29" i="265"/>
  <c r="S29" i="265"/>
  <c r="T29" i="265"/>
  <c r="U29" i="265"/>
  <c r="V29" i="265"/>
  <c r="W29" i="265"/>
  <c r="X29" i="265"/>
  <c r="I27" i="265"/>
  <c r="Z26" i="265"/>
  <c r="Z25" i="265"/>
  <c r="Z24" i="265"/>
  <c r="Z23" i="265"/>
  <c r="Z22" i="265"/>
  <c r="Z21" i="265"/>
  <c r="Z20" i="265"/>
  <c r="I18" i="265"/>
  <c r="X16" i="265"/>
  <c r="I128" i="266"/>
  <c r="Z127" i="266"/>
  <c r="Z126" i="266"/>
  <c r="Z125" i="266"/>
  <c r="Z124" i="266"/>
  <c r="Z123" i="266"/>
  <c r="Z122" i="266"/>
  <c r="Z121" i="266"/>
  <c r="Z120" i="266"/>
  <c r="Z119" i="266"/>
  <c r="Z118" i="266"/>
  <c r="I116" i="266"/>
  <c r="J116" i="266"/>
  <c r="K116" i="266"/>
  <c r="L116" i="266"/>
  <c r="M116" i="266"/>
  <c r="N116" i="266"/>
  <c r="O116" i="266"/>
  <c r="P116" i="266"/>
  <c r="Q116" i="266"/>
  <c r="R116" i="266"/>
  <c r="S116" i="266"/>
  <c r="T116" i="266"/>
  <c r="U116" i="266"/>
  <c r="V116" i="266"/>
  <c r="W116" i="266"/>
  <c r="X116" i="266"/>
  <c r="I114" i="266"/>
  <c r="Z113" i="266"/>
  <c r="Z112" i="266"/>
  <c r="Z111" i="266"/>
  <c r="Z110" i="266"/>
  <c r="Z109" i="266"/>
  <c r="Z108" i="266"/>
  <c r="Z107" i="266"/>
  <c r="Z106" i="266"/>
  <c r="Z105" i="266"/>
  <c r="Z104" i="266"/>
  <c r="I102" i="266"/>
  <c r="J102" i="266"/>
  <c r="K102" i="266"/>
  <c r="L102" i="266"/>
  <c r="M102" i="266"/>
  <c r="N102" i="266"/>
  <c r="O102" i="266"/>
  <c r="P102" i="266"/>
  <c r="Q102" i="266"/>
  <c r="R102" i="266"/>
  <c r="S102" i="266"/>
  <c r="T102" i="266"/>
  <c r="U102" i="266"/>
  <c r="V102" i="266"/>
  <c r="W102" i="266"/>
  <c r="X102" i="266"/>
  <c r="I100" i="266"/>
  <c r="Z99" i="266"/>
  <c r="Z98" i="266"/>
  <c r="Z97" i="266"/>
  <c r="Z96" i="266"/>
  <c r="Z95" i="266"/>
  <c r="Z94" i="266"/>
  <c r="I92" i="266"/>
  <c r="J92" i="266"/>
  <c r="K92" i="266"/>
  <c r="L92" i="266"/>
  <c r="M92" i="266"/>
  <c r="N92" i="266"/>
  <c r="O92" i="266"/>
  <c r="P92" i="266"/>
  <c r="Q92" i="266"/>
  <c r="R92" i="266"/>
  <c r="S92" i="266"/>
  <c r="T92" i="266"/>
  <c r="U92" i="266"/>
  <c r="V92" i="266"/>
  <c r="W92" i="266"/>
  <c r="X92" i="266"/>
  <c r="I90" i="266"/>
  <c r="Z89" i="266"/>
  <c r="Z88" i="266"/>
  <c r="Z87" i="266"/>
  <c r="Z86" i="266"/>
  <c r="Z85" i="266"/>
  <c r="Z84" i="266"/>
  <c r="I82" i="266"/>
  <c r="J80" i="266"/>
  <c r="AB78" i="266"/>
  <c r="AA78" i="266"/>
  <c r="Z78" i="266"/>
  <c r="H77" i="266" s="1"/>
  <c r="X77" i="266"/>
  <c r="X64" i="266"/>
  <c r="W64" i="266"/>
  <c r="V64" i="266"/>
  <c r="U64" i="266"/>
  <c r="T64" i="266"/>
  <c r="S64" i="266"/>
  <c r="R64" i="266"/>
  <c r="Q64" i="266"/>
  <c r="P64" i="266"/>
  <c r="O64" i="266"/>
  <c r="N64" i="266"/>
  <c r="M64" i="266"/>
  <c r="L64" i="266"/>
  <c r="K64" i="266"/>
  <c r="J64" i="266"/>
  <c r="J66" i="266"/>
  <c r="I64" i="266"/>
  <c r="I66" i="266"/>
  <c r="Z63" i="266"/>
  <c r="Z62" i="266"/>
  <c r="Z61" i="266"/>
  <c r="Z60" i="266"/>
  <c r="Z59" i="266"/>
  <c r="I57" i="266"/>
  <c r="J57" i="266"/>
  <c r="K57" i="266"/>
  <c r="L57" i="266"/>
  <c r="M57" i="266"/>
  <c r="N57" i="266"/>
  <c r="O57" i="266"/>
  <c r="P57" i="266"/>
  <c r="Q57" i="266"/>
  <c r="R57" i="266"/>
  <c r="S57" i="266"/>
  <c r="T57" i="266"/>
  <c r="U57" i="266"/>
  <c r="V57" i="266"/>
  <c r="W57" i="266"/>
  <c r="X57" i="266"/>
  <c r="X55" i="266"/>
  <c r="W55" i="266"/>
  <c r="V55" i="266"/>
  <c r="U55" i="266"/>
  <c r="T55" i="266"/>
  <c r="S55" i="266"/>
  <c r="R55" i="266"/>
  <c r="Q55" i="266"/>
  <c r="P55" i="266"/>
  <c r="O55" i="266"/>
  <c r="N55" i="266"/>
  <c r="M55" i="266"/>
  <c r="L55" i="266"/>
  <c r="K55" i="266"/>
  <c r="J55" i="266"/>
  <c r="I55" i="266"/>
  <c r="Z54" i="266"/>
  <c r="Z53" i="266"/>
  <c r="Z52" i="266"/>
  <c r="Z51" i="266"/>
  <c r="Z50" i="266"/>
  <c r="Z49" i="266"/>
  <c r="Z48" i="266"/>
  <c r="Z47" i="266"/>
  <c r="Z46" i="266"/>
  <c r="Z45" i="266"/>
  <c r="I43" i="266"/>
  <c r="J43" i="266"/>
  <c r="K43" i="266"/>
  <c r="L43" i="266"/>
  <c r="M43" i="266"/>
  <c r="N43" i="266"/>
  <c r="O43" i="266"/>
  <c r="P43" i="266"/>
  <c r="Q43" i="266"/>
  <c r="R43" i="266"/>
  <c r="S43" i="266"/>
  <c r="T43" i="266"/>
  <c r="U43" i="266"/>
  <c r="V43" i="266"/>
  <c r="W43" i="266"/>
  <c r="X43" i="266"/>
  <c r="I41" i="266"/>
  <c r="Z40" i="266"/>
  <c r="Z39" i="266"/>
  <c r="Z38" i="266"/>
  <c r="Z37" i="266"/>
  <c r="Z36" i="266"/>
  <c r="Z35" i="266"/>
  <c r="Z34" i="266"/>
  <c r="Z33" i="266"/>
  <c r="Z32" i="266"/>
  <c r="Z31" i="266"/>
  <c r="I29" i="266"/>
  <c r="J29" i="266"/>
  <c r="K29" i="266"/>
  <c r="L29" i="266"/>
  <c r="M29" i="266"/>
  <c r="N29" i="266"/>
  <c r="O29" i="266"/>
  <c r="P29" i="266"/>
  <c r="Q29" i="266"/>
  <c r="R29" i="266"/>
  <c r="S29" i="266"/>
  <c r="T29" i="266"/>
  <c r="U29" i="266"/>
  <c r="V29" i="266"/>
  <c r="W29" i="266"/>
  <c r="X29" i="266"/>
  <c r="I27" i="266"/>
  <c r="Z26" i="266"/>
  <c r="Z25" i="266"/>
  <c r="Z24" i="266"/>
  <c r="Z23" i="266"/>
  <c r="Z22" i="266"/>
  <c r="Z21" i="266"/>
  <c r="Z20" i="266"/>
  <c r="I18" i="266"/>
  <c r="X16" i="266"/>
  <c r="I128" i="267"/>
  <c r="Z127" i="267"/>
  <c r="Z126" i="267"/>
  <c r="Z125" i="267"/>
  <c r="Z124" i="267"/>
  <c r="Z123" i="267"/>
  <c r="Z122" i="267"/>
  <c r="Z121" i="267"/>
  <c r="Z120" i="267"/>
  <c r="Z119" i="267"/>
  <c r="Z118" i="267"/>
  <c r="I116" i="267"/>
  <c r="J116" i="267"/>
  <c r="K116" i="267"/>
  <c r="L116" i="267"/>
  <c r="M116" i="267"/>
  <c r="N116" i="267"/>
  <c r="O116" i="267"/>
  <c r="P116" i="267"/>
  <c r="Q116" i="267"/>
  <c r="R116" i="267"/>
  <c r="S116" i="267"/>
  <c r="T116" i="267"/>
  <c r="U116" i="267"/>
  <c r="V116" i="267"/>
  <c r="W116" i="267"/>
  <c r="X116" i="267"/>
  <c r="I114" i="267"/>
  <c r="Z113" i="267"/>
  <c r="Z112" i="267"/>
  <c r="Z111" i="267"/>
  <c r="Z110" i="267"/>
  <c r="Z109" i="267"/>
  <c r="Z108" i="267"/>
  <c r="Z107" i="267"/>
  <c r="Z106" i="267"/>
  <c r="Z105" i="267"/>
  <c r="Z104" i="267"/>
  <c r="I102" i="267"/>
  <c r="J102" i="267"/>
  <c r="K102" i="267"/>
  <c r="L102" i="267"/>
  <c r="M102" i="267"/>
  <c r="N102" i="267"/>
  <c r="O102" i="267"/>
  <c r="P102" i="267"/>
  <c r="Q102" i="267"/>
  <c r="R102" i="267"/>
  <c r="S102" i="267"/>
  <c r="T102" i="267"/>
  <c r="U102" i="267"/>
  <c r="V102" i="267"/>
  <c r="W102" i="267"/>
  <c r="X102" i="267"/>
  <c r="I100" i="267"/>
  <c r="Z99" i="267"/>
  <c r="Z98" i="267"/>
  <c r="Z97" i="267"/>
  <c r="Z96" i="267"/>
  <c r="Z95" i="267"/>
  <c r="Z94" i="267"/>
  <c r="I92" i="267"/>
  <c r="J92" i="267"/>
  <c r="K92" i="267"/>
  <c r="L92" i="267"/>
  <c r="M92" i="267"/>
  <c r="N92" i="267"/>
  <c r="O92" i="267"/>
  <c r="P92" i="267"/>
  <c r="Q92" i="267"/>
  <c r="R92" i="267"/>
  <c r="S92" i="267"/>
  <c r="T92" i="267"/>
  <c r="U92" i="267"/>
  <c r="V92" i="267"/>
  <c r="W92" i="267"/>
  <c r="X92" i="267"/>
  <c r="I90" i="267"/>
  <c r="Z89" i="267"/>
  <c r="Z88" i="267"/>
  <c r="Z87" i="267"/>
  <c r="Z86" i="267"/>
  <c r="Z85" i="267"/>
  <c r="Z84" i="267"/>
  <c r="I82" i="267"/>
  <c r="J80" i="267"/>
  <c r="AB78" i="267"/>
  <c r="AA78" i="267"/>
  <c r="Z78" i="267"/>
  <c r="H77" i="267" s="1"/>
  <c r="X77" i="267"/>
  <c r="X64" i="267"/>
  <c r="W64" i="267"/>
  <c r="V64" i="267"/>
  <c r="U64" i="267"/>
  <c r="T64" i="267"/>
  <c r="S64" i="267"/>
  <c r="R64" i="267"/>
  <c r="Q64" i="267"/>
  <c r="P64" i="267"/>
  <c r="O64" i="267"/>
  <c r="N64" i="267"/>
  <c r="M64" i="267"/>
  <c r="L64" i="267"/>
  <c r="K64" i="267"/>
  <c r="J64" i="267"/>
  <c r="J66" i="267"/>
  <c r="I64" i="267"/>
  <c r="I66" i="267"/>
  <c r="Z63" i="267"/>
  <c r="Z62" i="267"/>
  <c r="Z61" i="267"/>
  <c r="Z60" i="267"/>
  <c r="Z59" i="267"/>
  <c r="I57" i="267"/>
  <c r="J57" i="267"/>
  <c r="K57" i="267"/>
  <c r="L57" i="267"/>
  <c r="M57" i="267"/>
  <c r="N57" i="267"/>
  <c r="O57" i="267"/>
  <c r="P57" i="267"/>
  <c r="Q57" i="267"/>
  <c r="R57" i="267"/>
  <c r="S57" i="267"/>
  <c r="T57" i="267"/>
  <c r="U57" i="267"/>
  <c r="V57" i="267"/>
  <c r="W57" i="267"/>
  <c r="X57" i="267"/>
  <c r="X55" i="267"/>
  <c r="W55" i="267"/>
  <c r="V55" i="267"/>
  <c r="U55" i="267"/>
  <c r="T55" i="267"/>
  <c r="S55" i="267"/>
  <c r="R55" i="267"/>
  <c r="Q55" i="267"/>
  <c r="P55" i="267"/>
  <c r="O55" i="267"/>
  <c r="N55" i="267"/>
  <c r="M55" i="267"/>
  <c r="L55" i="267"/>
  <c r="K55" i="267"/>
  <c r="J55" i="267"/>
  <c r="I55" i="267"/>
  <c r="Z54" i="267"/>
  <c r="Z53" i="267"/>
  <c r="Z52" i="267"/>
  <c r="Z51" i="267"/>
  <c r="Z50" i="267"/>
  <c r="Z49" i="267"/>
  <c r="Z48" i="267"/>
  <c r="Z47" i="267"/>
  <c r="Z46" i="267"/>
  <c r="Z45" i="267"/>
  <c r="I43" i="267"/>
  <c r="J43" i="267"/>
  <c r="K43" i="267"/>
  <c r="L43" i="267"/>
  <c r="M43" i="267"/>
  <c r="N43" i="267"/>
  <c r="O43" i="267"/>
  <c r="P43" i="267"/>
  <c r="Q43" i="267"/>
  <c r="R43" i="267"/>
  <c r="S43" i="267"/>
  <c r="T43" i="267"/>
  <c r="U43" i="267"/>
  <c r="V43" i="267"/>
  <c r="W43" i="267"/>
  <c r="X43" i="267"/>
  <c r="I41" i="267"/>
  <c r="Z40" i="267"/>
  <c r="Z39" i="267"/>
  <c r="Z38" i="267"/>
  <c r="Z37" i="267"/>
  <c r="Z36" i="267"/>
  <c r="Z35" i="267"/>
  <c r="Z34" i="267"/>
  <c r="Z33" i="267"/>
  <c r="Z32" i="267"/>
  <c r="Z31" i="267"/>
  <c r="I29" i="267"/>
  <c r="J29" i="267"/>
  <c r="K29" i="267"/>
  <c r="L29" i="267"/>
  <c r="M29" i="267"/>
  <c r="N29" i="267"/>
  <c r="O29" i="267"/>
  <c r="P29" i="267"/>
  <c r="Q29" i="267"/>
  <c r="R29" i="267"/>
  <c r="S29" i="267"/>
  <c r="T29" i="267"/>
  <c r="U29" i="267"/>
  <c r="V29" i="267"/>
  <c r="W29" i="267"/>
  <c r="X29" i="267"/>
  <c r="I27" i="267"/>
  <c r="Z26" i="267"/>
  <c r="Z25" i="267"/>
  <c r="Z24" i="267"/>
  <c r="Z23" i="267"/>
  <c r="Z22" i="267"/>
  <c r="Z21" i="267"/>
  <c r="Z20" i="267"/>
  <c r="I18" i="267"/>
  <c r="X16" i="267"/>
  <c r="I128" i="268"/>
  <c r="Z127" i="268"/>
  <c r="Z126" i="268"/>
  <c r="Z125" i="268"/>
  <c r="Z124" i="268"/>
  <c r="Z123" i="268"/>
  <c r="Z122" i="268"/>
  <c r="Z121" i="268"/>
  <c r="Z120" i="268"/>
  <c r="Z119" i="268"/>
  <c r="Z118" i="268"/>
  <c r="I116" i="268"/>
  <c r="J116" i="268"/>
  <c r="K116" i="268"/>
  <c r="L116" i="268"/>
  <c r="M116" i="268"/>
  <c r="N116" i="268"/>
  <c r="O116" i="268"/>
  <c r="P116" i="268"/>
  <c r="Q116" i="268"/>
  <c r="R116" i="268"/>
  <c r="S116" i="268"/>
  <c r="T116" i="268"/>
  <c r="U116" i="268"/>
  <c r="V116" i="268"/>
  <c r="W116" i="268"/>
  <c r="X116" i="268"/>
  <c r="I114" i="268"/>
  <c r="Z113" i="268"/>
  <c r="Z112" i="268"/>
  <c r="Z111" i="268"/>
  <c r="Z110" i="268"/>
  <c r="Z109" i="268"/>
  <c r="Z108" i="268"/>
  <c r="Z107" i="268"/>
  <c r="Z106" i="268"/>
  <c r="Z105" i="268"/>
  <c r="Z104" i="268"/>
  <c r="I102" i="268"/>
  <c r="J102" i="268"/>
  <c r="K102" i="268"/>
  <c r="L102" i="268"/>
  <c r="M102" i="268"/>
  <c r="N102" i="268"/>
  <c r="O102" i="268"/>
  <c r="P102" i="268"/>
  <c r="Q102" i="268"/>
  <c r="R102" i="268"/>
  <c r="S102" i="268"/>
  <c r="T102" i="268"/>
  <c r="U102" i="268"/>
  <c r="V102" i="268"/>
  <c r="W102" i="268"/>
  <c r="X102" i="268"/>
  <c r="I100" i="268"/>
  <c r="Z99" i="268"/>
  <c r="Z98" i="268"/>
  <c r="Z97" i="268"/>
  <c r="Z96" i="268"/>
  <c r="Z95" i="268"/>
  <c r="Z94" i="268"/>
  <c r="I92" i="268"/>
  <c r="J92" i="268"/>
  <c r="K92" i="268"/>
  <c r="L92" i="268"/>
  <c r="M92" i="268"/>
  <c r="N92" i="268"/>
  <c r="O92" i="268"/>
  <c r="P92" i="268"/>
  <c r="Q92" i="268"/>
  <c r="R92" i="268"/>
  <c r="S92" i="268"/>
  <c r="T92" i="268"/>
  <c r="U92" i="268"/>
  <c r="V92" i="268"/>
  <c r="W92" i="268"/>
  <c r="X92" i="268"/>
  <c r="I90" i="268"/>
  <c r="Z89" i="268"/>
  <c r="Z88" i="268"/>
  <c r="Z87" i="268"/>
  <c r="Z86" i="268"/>
  <c r="Z85" i="268"/>
  <c r="Z84" i="268"/>
  <c r="I82" i="268"/>
  <c r="J80" i="268"/>
  <c r="AB78" i="268"/>
  <c r="AA78" i="268"/>
  <c r="Z78" i="268"/>
  <c r="H77" i="268" s="1"/>
  <c r="X77" i="268"/>
  <c r="X64" i="268"/>
  <c r="W64" i="268"/>
  <c r="V64" i="268"/>
  <c r="U64" i="268"/>
  <c r="T64" i="268"/>
  <c r="S64" i="268"/>
  <c r="R64" i="268"/>
  <c r="Q64" i="268"/>
  <c r="P64" i="268"/>
  <c r="O64" i="268"/>
  <c r="N64" i="268"/>
  <c r="M64" i="268"/>
  <c r="L64" i="268"/>
  <c r="K64" i="268"/>
  <c r="J64" i="268"/>
  <c r="J66" i="268"/>
  <c r="I64" i="268"/>
  <c r="I66" i="268"/>
  <c r="Z63" i="268"/>
  <c r="Z62" i="268"/>
  <c r="Z61" i="268"/>
  <c r="Z60" i="268"/>
  <c r="Z59" i="268"/>
  <c r="I57" i="268"/>
  <c r="J57" i="268"/>
  <c r="K57" i="268"/>
  <c r="L57" i="268"/>
  <c r="M57" i="268"/>
  <c r="N57" i="268"/>
  <c r="O57" i="268"/>
  <c r="P57" i="268"/>
  <c r="Q57" i="268"/>
  <c r="R57" i="268"/>
  <c r="S57" i="268"/>
  <c r="T57" i="268"/>
  <c r="U57" i="268"/>
  <c r="V57" i="268"/>
  <c r="W57" i="268"/>
  <c r="X57" i="268"/>
  <c r="X55" i="268"/>
  <c r="W55" i="268"/>
  <c r="V55" i="268"/>
  <c r="U55" i="268"/>
  <c r="T55" i="268"/>
  <c r="S55" i="268"/>
  <c r="R55" i="268"/>
  <c r="Q55" i="268"/>
  <c r="P55" i="268"/>
  <c r="O55" i="268"/>
  <c r="N55" i="268"/>
  <c r="M55" i="268"/>
  <c r="L55" i="268"/>
  <c r="K55" i="268"/>
  <c r="J55" i="268"/>
  <c r="I55" i="268"/>
  <c r="Z54" i="268"/>
  <c r="Z53" i="268"/>
  <c r="Z52" i="268"/>
  <c r="Z51" i="268"/>
  <c r="Z50" i="268"/>
  <c r="Z49" i="268"/>
  <c r="Z48" i="268"/>
  <c r="Z47" i="268"/>
  <c r="Z46" i="268"/>
  <c r="Z45" i="268"/>
  <c r="I43" i="268"/>
  <c r="J43" i="268"/>
  <c r="K43" i="268"/>
  <c r="L43" i="268"/>
  <c r="M43" i="268"/>
  <c r="N43" i="268"/>
  <c r="O43" i="268"/>
  <c r="P43" i="268"/>
  <c r="Q43" i="268"/>
  <c r="R43" i="268"/>
  <c r="S43" i="268"/>
  <c r="T43" i="268"/>
  <c r="U43" i="268"/>
  <c r="V43" i="268"/>
  <c r="W43" i="268"/>
  <c r="X43" i="268"/>
  <c r="I41" i="268"/>
  <c r="Z40" i="268"/>
  <c r="Z39" i="268"/>
  <c r="Z38" i="268"/>
  <c r="Z37" i="268"/>
  <c r="Z36" i="268"/>
  <c r="Z35" i="268"/>
  <c r="Z34" i="268"/>
  <c r="Z33" i="268"/>
  <c r="Z32" i="268"/>
  <c r="Z31" i="268"/>
  <c r="I29" i="268"/>
  <c r="J29" i="268"/>
  <c r="K29" i="268"/>
  <c r="L29" i="268"/>
  <c r="M29" i="268"/>
  <c r="N29" i="268"/>
  <c r="O29" i="268"/>
  <c r="P29" i="268"/>
  <c r="Q29" i="268"/>
  <c r="R29" i="268"/>
  <c r="S29" i="268"/>
  <c r="T29" i="268"/>
  <c r="U29" i="268"/>
  <c r="V29" i="268"/>
  <c r="W29" i="268"/>
  <c r="X29" i="268"/>
  <c r="I27" i="268"/>
  <c r="Z26" i="268"/>
  <c r="Z25" i="268"/>
  <c r="Z24" i="268"/>
  <c r="Z23" i="268"/>
  <c r="Z22" i="268"/>
  <c r="Z21" i="268"/>
  <c r="Z20" i="268"/>
  <c r="I18" i="268"/>
  <c r="X16" i="268"/>
  <c r="I128" i="245"/>
  <c r="Z127" i="245"/>
  <c r="Z126" i="245"/>
  <c r="Z125" i="245"/>
  <c r="Z124" i="245"/>
  <c r="Z123" i="245"/>
  <c r="Z122" i="245"/>
  <c r="Z121" i="245"/>
  <c r="Z120" i="245"/>
  <c r="Z119" i="245"/>
  <c r="Z118" i="245"/>
  <c r="I116" i="245"/>
  <c r="J116" i="245"/>
  <c r="K116" i="245"/>
  <c r="L116" i="245"/>
  <c r="M116" i="245"/>
  <c r="N116" i="245"/>
  <c r="O116" i="245"/>
  <c r="P116" i="245"/>
  <c r="Q116" i="245"/>
  <c r="R116" i="245"/>
  <c r="S116" i="245"/>
  <c r="T116" i="245"/>
  <c r="U116" i="245"/>
  <c r="V116" i="245"/>
  <c r="W116" i="245"/>
  <c r="X116" i="245"/>
  <c r="I114" i="245"/>
  <c r="Z113" i="245"/>
  <c r="Z112" i="245"/>
  <c r="Z111" i="245"/>
  <c r="Z110" i="245"/>
  <c r="Z109" i="245"/>
  <c r="Z108" i="245"/>
  <c r="Z107" i="245"/>
  <c r="Z106" i="245"/>
  <c r="Z105" i="245"/>
  <c r="Z104" i="245"/>
  <c r="I102" i="245"/>
  <c r="J102" i="245"/>
  <c r="K102" i="245"/>
  <c r="L102" i="245"/>
  <c r="M102" i="245"/>
  <c r="N102" i="245"/>
  <c r="O102" i="245"/>
  <c r="P102" i="245"/>
  <c r="Q102" i="245"/>
  <c r="R102" i="245"/>
  <c r="S102" i="245"/>
  <c r="T102" i="245"/>
  <c r="U102" i="245"/>
  <c r="V102" i="245"/>
  <c r="W102" i="245"/>
  <c r="X102" i="245"/>
  <c r="I100" i="245"/>
  <c r="Z99" i="245"/>
  <c r="Z98" i="245"/>
  <c r="Z97" i="245"/>
  <c r="Z96" i="245"/>
  <c r="Z95" i="245"/>
  <c r="Z94" i="245"/>
  <c r="I92" i="245"/>
  <c r="J92" i="245"/>
  <c r="K92" i="245"/>
  <c r="L92" i="245"/>
  <c r="M92" i="245"/>
  <c r="N92" i="245"/>
  <c r="O92" i="245"/>
  <c r="P92" i="245"/>
  <c r="Q92" i="245"/>
  <c r="R92" i="245"/>
  <c r="S92" i="245"/>
  <c r="T92" i="245"/>
  <c r="U92" i="245"/>
  <c r="V92" i="245"/>
  <c r="W92" i="245"/>
  <c r="X92" i="245"/>
  <c r="I90" i="245"/>
  <c r="Z89" i="245"/>
  <c r="Z88" i="245"/>
  <c r="Z87" i="245"/>
  <c r="Z86" i="245"/>
  <c r="Z85" i="245"/>
  <c r="Z84" i="245"/>
  <c r="I82" i="245"/>
  <c r="J80" i="245"/>
  <c r="AB78" i="245"/>
  <c r="AA78" i="245"/>
  <c r="Z78" i="245"/>
  <c r="H77" i="245"/>
  <c r="X77" i="245"/>
  <c r="X64" i="245"/>
  <c r="W64" i="245"/>
  <c r="V64" i="245"/>
  <c r="U64" i="245"/>
  <c r="T64" i="245"/>
  <c r="S64" i="245"/>
  <c r="R64" i="245"/>
  <c r="Q64" i="245"/>
  <c r="P64" i="245"/>
  <c r="O64" i="245"/>
  <c r="N64" i="245"/>
  <c r="M64" i="245"/>
  <c r="L64" i="245"/>
  <c r="K64" i="245"/>
  <c r="J64" i="245"/>
  <c r="J66" i="245"/>
  <c r="I64" i="245"/>
  <c r="I66" i="245"/>
  <c r="Z63" i="245"/>
  <c r="Z62" i="245"/>
  <c r="Z61" i="245"/>
  <c r="Z60" i="245"/>
  <c r="Z59" i="245"/>
  <c r="I57" i="245"/>
  <c r="J57" i="245"/>
  <c r="K57" i="245"/>
  <c r="L57" i="245"/>
  <c r="M57" i="245"/>
  <c r="N57" i="245"/>
  <c r="O57" i="245"/>
  <c r="P57" i="245"/>
  <c r="Q57" i="245"/>
  <c r="R57" i="245"/>
  <c r="S57" i="245"/>
  <c r="T57" i="245"/>
  <c r="U57" i="245"/>
  <c r="V57" i="245"/>
  <c r="W57" i="245"/>
  <c r="X57" i="245"/>
  <c r="X55" i="245"/>
  <c r="W55" i="245"/>
  <c r="V55" i="245"/>
  <c r="U55" i="245"/>
  <c r="T55" i="245"/>
  <c r="S55" i="245"/>
  <c r="R55" i="245"/>
  <c r="Q55" i="245"/>
  <c r="P55" i="245"/>
  <c r="O55" i="245"/>
  <c r="N55" i="245"/>
  <c r="M55" i="245"/>
  <c r="L55" i="245"/>
  <c r="K55" i="245"/>
  <c r="J55" i="245"/>
  <c r="I55" i="245"/>
  <c r="Z54" i="245"/>
  <c r="Z53" i="245"/>
  <c r="Z52" i="245"/>
  <c r="Z51" i="245"/>
  <c r="Z50" i="245"/>
  <c r="Z49" i="245"/>
  <c r="Z48" i="245"/>
  <c r="Z47" i="245"/>
  <c r="Z46" i="245"/>
  <c r="Z45" i="245"/>
  <c r="I43" i="245"/>
  <c r="J43" i="245"/>
  <c r="K43" i="245"/>
  <c r="L43" i="245"/>
  <c r="M43" i="245"/>
  <c r="N43" i="245"/>
  <c r="O43" i="245"/>
  <c r="P43" i="245"/>
  <c r="Q43" i="245"/>
  <c r="R43" i="245"/>
  <c r="S43" i="245"/>
  <c r="T43" i="245"/>
  <c r="U43" i="245"/>
  <c r="V43" i="245"/>
  <c r="W43" i="245"/>
  <c r="X43" i="245"/>
  <c r="I41" i="245"/>
  <c r="Z40" i="245"/>
  <c r="Z39" i="245"/>
  <c r="Z38" i="245"/>
  <c r="Z37" i="245"/>
  <c r="Z36" i="245"/>
  <c r="Z35" i="245"/>
  <c r="Z34" i="245"/>
  <c r="Z33" i="245"/>
  <c r="Z32" i="245"/>
  <c r="Z31" i="245"/>
  <c r="I29" i="245"/>
  <c r="J29" i="245"/>
  <c r="K29" i="245"/>
  <c r="L29" i="245"/>
  <c r="M29" i="245"/>
  <c r="N29" i="245"/>
  <c r="O29" i="245"/>
  <c r="P29" i="245"/>
  <c r="Q29" i="245"/>
  <c r="R29" i="245"/>
  <c r="S29" i="245"/>
  <c r="T29" i="245"/>
  <c r="U29" i="245"/>
  <c r="V29" i="245"/>
  <c r="W29" i="245"/>
  <c r="X29" i="245"/>
  <c r="I27" i="245"/>
  <c r="Z26" i="245"/>
  <c r="Z25" i="245"/>
  <c r="Z24" i="245"/>
  <c r="Z23" i="245"/>
  <c r="Z22" i="245"/>
  <c r="Z21" i="245"/>
  <c r="Z20" i="245"/>
  <c r="I18" i="245"/>
  <c r="X16" i="245"/>
  <c r="AA78" i="102"/>
  <c r="Z78" i="102"/>
  <c r="H77" i="102" s="1"/>
  <c r="D25" i="34"/>
  <c r="D26" i="34"/>
  <c r="D27" i="34"/>
  <c r="D28" i="34"/>
  <c r="D29" i="34"/>
  <c r="D30" i="34"/>
  <c r="D31" i="34"/>
  <c r="D32" i="34"/>
  <c r="D33" i="34"/>
  <c r="D34" i="34"/>
  <c r="D36" i="34"/>
  <c r="D37" i="34"/>
  <c r="D38" i="34"/>
  <c r="D39" i="34"/>
  <c r="O7" i="93"/>
  <c r="O4" i="188" s="1"/>
  <c r="P7" i="93"/>
  <c r="O8" i="93"/>
  <c r="O9" i="188" s="1"/>
  <c r="P8" i="93"/>
  <c r="AE8" i="93"/>
  <c r="AF8" i="93"/>
  <c r="K10" i="188" s="1"/>
  <c r="AH8" i="93"/>
  <c r="O9" i="93"/>
  <c r="O14" i="188" s="1"/>
  <c r="P9" i="93"/>
  <c r="AE9" i="93"/>
  <c r="AF9" i="93"/>
  <c r="K15" i="188" s="1"/>
  <c r="AH9" i="93"/>
  <c r="O10" i="93"/>
  <c r="O19" i="188" s="1"/>
  <c r="P10" i="93"/>
  <c r="AE10" i="93"/>
  <c r="AF10" i="93"/>
  <c r="K20" i="188" s="1"/>
  <c r="AH10" i="93"/>
  <c r="O11" i="93"/>
  <c r="O24" i="188" s="1"/>
  <c r="P11" i="93"/>
  <c r="AE11" i="93"/>
  <c r="AF11" i="93"/>
  <c r="K25" i="188" s="1"/>
  <c r="AH11" i="93"/>
  <c r="O12" i="93"/>
  <c r="O29" i="188" s="1"/>
  <c r="P12" i="93"/>
  <c r="AE12" i="93"/>
  <c r="AF12" i="93"/>
  <c r="K30" i="188" s="1"/>
  <c r="AH12" i="93"/>
  <c r="O13" i="93"/>
  <c r="O34" i="188" s="1"/>
  <c r="P13" i="93"/>
  <c r="AE13" i="93"/>
  <c r="AF13" i="93"/>
  <c r="K35" i="188" s="1"/>
  <c r="AH13" i="93"/>
  <c r="O14" i="93"/>
  <c r="O39" i="188" s="1"/>
  <c r="P14" i="93"/>
  <c r="AE14" i="93"/>
  <c r="AF14" i="93"/>
  <c r="K40" i="188" s="1"/>
  <c r="AH14" i="93"/>
  <c r="O15" i="93"/>
  <c r="O44" i="188" s="1"/>
  <c r="P15" i="93"/>
  <c r="AE15" i="93"/>
  <c r="AF15" i="93"/>
  <c r="K45" i="188" s="1"/>
  <c r="AH15" i="93"/>
  <c r="O16" i="93"/>
  <c r="O49" i="188" s="1"/>
  <c r="P16" i="93"/>
  <c r="AE16" i="93"/>
  <c r="AF16" i="93"/>
  <c r="K50" i="188" s="1"/>
  <c r="AH16" i="93"/>
  <c r="O17" i="93"/>
  <c r="O54" i="188" s="1"/>
  <c r="P17" i="93"/>
  <c r="AE17" i="93"/>
  <c r="AF17" i="93"/>
  <c r="K55" i="188" s="1"/>
  <c r="AH17" i="93"/>
  <c r="O18" i="93"/>
  <c r="P18" i="93"/>
  <c r="AC22" i="93"/>
  <c r="AD22" i="93"/>
  <c r="AE22" i="93"/>
  <c r="AG22" i="93"/>
  <c r="AH22" i="93"/>
  <c r="AF22" i="93"/>
  <c r="AC23" i="93"/>
  <c r="AD23" i="93"/>
  <c r="AE23" i="93"/>
  <c r="AG23" i="93"/>
  <c r="AH23" i="93"/>
  <c r="AF23" i="93"/>
  <c r="AC24" i="93"/>
  <c r="AD24" i="93"/>
  <c r="AE24" i="93"/>
  <c r="AG24" i="93"/>
  <c r="AH24" i="93"/>
  <c r="AF24" i="93"/>
  <c r="AC25" i="93"/>
  <c r="AD25" i="93"/>
  <c r="AE25" i="93"/>
  <c r="AG25" i="93"/>
  <c r="AH25" i="93"/>
  <c r="AF25" i="93"/>
  <c r="AC26" i="93"/>
  <c r="AD26" i="93"/>
  <c r="AE26" i="93"/>
  <c r="AG26" i="93"/>
  <c r="AH26" i="93"/>
  <c r="AF26" i="93"/>
  <c r="AC27" i="93"/>
  <c r="AD27" i="93"/>
  <c r="AE27" i="93"/>
  <c r="AG27" i="93"/>
  <c r="AH27" i="93"/>
  <c r="AF27" i="93"/>
  <c r="AC28" i="93"/>
  <c r="AD28" i="93"/>
  <c r="AE28" i="93"/>
  <c r="AG28" i="93"/>
  <c r="AH28" i="93"/>
  <c r="AF28" i="93"/>
  <c r="AC29" i="93"/>
  <c r="AD29" i="93"/>
  <c r="AE29" i="93"/>
  <c r="AG29" i="93"/>
  <c r="AH29" i="93"/>
  <c r="AF29" i="93"/>
  <c r="AC30" i="93"/>
  <c r="AD30" i="93"/>
  <c r="AE30" i="93"/>
  <c r="AG30" i="93"/>
  <c r="AH30" i="93"/>
  <c r="AF30" i="93"/>
  <c r="C31" i="93"/>
  <c r="AE31" i="93"/>
  <c r="AF31" i="93"/>
  <c r="AC34" i="93"/>
  <c r="AD34" i="93"/>
  <c r="AE34" i="93"/>
  <c r="AH34" i="93"/>
  <c r="AC35" i="93"/>
  <c r="AD35" i="93"/>
  <c r="AE35" i="93"/>
  <c r="AH35" i="93"/>
  <c r="AD36" i="93"/>
  <c r="AD37" i="93"/>
  <c r="AD38" i="93"/>
  <c r="AD39" i="93"/>
  <c r="C55" i="93"/>
  <c r="C67" i="93"/>
  <c r="AC70" i="93"/>
  <c r="N4" i="188" s="1"/>
  <c r="AD70" i="93"/>
  <c r="AE70" i="93"/>
  <c r="AH70" i="93"/>
  <c r="AC71" i="93"/>
  <c r="N9" i="188" s="1"/>
  <c r="AD71" i="93"/>
  <c r="AE71" i="93"/>
  <c r="AH71" i="93"/>
  <c r="AC73" i="93"/>
  <c r="AD73" i="93"/>
  <c r="AE73" i="93"/>
  <c r="AH73" i="93"/>
  <c r="AC74" i="93"/>
  <c r="AD74" i="93"/>
  <c r="AE74" i="93"/>
  <c r="AH74" i="93"/>
  <c r="AC75" i="93"/>
  <c r="AD75" i="93"/>
  <c r="AE75" i="93"/>
  <c r="AH75" i="93"/>
  <c r="D76" i="93"/>
  <c r="AC76" i="93"/>
  <c r="AD76" i="93"/>
  <c r="AE76" i="93"/>
  <c r="AH76" i="93"/>
  <c r="D77" i="93"/>
  <c r="AC78" i="93"/>
  <c r="AD78" i="93"/>
  <c r="AE78" i="93"/>
  <c r="AH78" i="93"/>
  <c r="AC79" i="93"/>
  <c r="AD79" i="93"/>
  <c r="AE79" i="93"/>
  <c r="AH79" i="93"/>
  <c r="AC80" i="93"/>
  <c r="AD80" i="93"/>
  <c r="AE80" i="93"/>
  <c r="AH80" i="93"/>
  <c r="K30" i="234"/>
  <c r="K31" i="234"/>
  <c r="K32" i="234"/>
  <c r="K33" i="234"/>
  <c r="K34" i="234"/>
  <c r="K35" i="234"/>
  <c r="K36" i="234"/>
  <c r="K37" i="234"/>
  <c r="K38" i="234"/>
  <c r="K39" i="234"/>
  <c r="K40" i="234"/>
  <c r="D41" i="234"/>
  <c r="E41" i="234"/>
  <c r="F41" i="234"/>
  <c r="G41" i="234"/>
  <c r="H41" i="234"/>
  <c r="I41" i="234"/>
  <c r="J41" i="234"/>
  <c r="K41" i="234"/>
  <c r="E42" i="234"/>
  <c r="F42" i="234"/>
  <c r="G42" i="234"/>
  <c r="H42" i="234"/>
  <c r="I42" i="234"/>
  <c r="J42" i="234"/>
  <c r="F12" i="98"/>
  <c r="H19" i="98"/>
  <c r="L21" i="98"/>
  <c r="L22" i="98"/>
  <c r="L23" i="98"/>
  <c r="L24" i="98"/>
  <c r="L25" i="98"/>
  <c r="L26" i="98"/>
  <c r="L27" i="98"/>
  <c r="L28" i="98"/>
  <c r="L29" i="98"/>
  <c r="L30" i="98"/>
  <c r="L31" i="98"/>
  <c r="L32" i="98"/>
  <c r="L33" i="98"/>
  <c r="L34" i="98"/>
  <c r="L35" i="98"/>
  <c r="L36" i="98"/>
  <c r="L37" i="98"/>
  <c r="L38" i="98"/>
  <c r="L39" i="98"/>
  <c r="L40" i="98"/>
  <c r="L41" i="98"/>
  <c r="L42" i="98"/>
  <c r="L43" i="98"/>
  <c r="L44" i="98"/>
  <c r="L45" i="98"/>
  <c r="L46" i="98"/>
  <c r="L47" i="98"/>
  <c r="L48" i="98"/>
  <c r="L49" i="98"/>
  <c r="L50" i="98"/>
  <c r="L51" i="98"/>
  <c r="L52" i="98"/>
  <c r="L53" i="98"/>
  <c r="L54" i="98"/>
  <c r="L55" i="98"/>
  <c r="L56" i="98"/>
  <c r="L57" i="98"/>
  <c r="G62" i="98"/>
  <c r="I62" i="98"/>
  <c r="L62" i="98"/>
  <c r="O62" i="98"/>
  <c r="G63" i="98"/>
  <c r="I63" i="98"/>
  <c r="L63" i="98"/>
  <c r="O63" i="98"/>
  <c r="G64" i="98"/>
  <c r="I64" i="98"/>
  <c r="L64" i="98"/>
  <c r="O64" i="98"/>
  <c r="G65" i="98"/>
  <c r="I65" i="98"/>
  <c r="L65" i="98"/>
  <c r="O65" i="98"/>
  <c r="G66" i="98"/>
  <c r="I66" i="98"/>
  <c r="L66" i="98"/>
  <c r="O66" i="98"/>
  <c r="G67" i="98"/>
  <c r="I67" i="98"/>
  <c r="L67" i="98"/>
  <c r="O67" i="98"/>
  <c r="G68" i="98"/>
  <c r="I68" i="98"/>
  <c r="L68" i="98"/>
  <c r="O68" i="98"/>
  <c r="G69" i="98"/>
  <c r="I69" i="98"/>
  <c r="L69" i="98"/>
  <c r="O69" i="98"/>
  <c r="G70" i="98"/>
  <c r="I70" i="98"/>
  <c r="L70" i="98"/>
  <c r="O70" i="98"/>
  <c r="G71" i="98"/>
  <c r="I71" i="98"/>
  <c r="L71" i="98"/>
  <c r="O71" i="98"/>
  <c r="G72" i="98"/>
  <c r="I72" i="98"/>
  <c r="L72" i="98"/>
  <c r="O72" i="98"/>
  <c r="G73" i="98"/>
  <c r="I73" i="98"/>
  <c r="L73" i="98"/>
  <c r="O73" i="98"/>
  <c r="G74" i="98"/>
  <c r="I74" i="98"/>
  <c r="L74" i="98"/>
  <c r="O74" i="98"/>
  <c r="G75" i="98"/>
  <c r="I75" i="98"/>
  <c r="L75" i="98"/>
  <c r="O75" i="98"/>
  <c r="G76" i="98"/>
  <c r="I76" i="98"/>
  <c r="L76" i="98"/>
  <c r="O76" i="98"/>
  <c r="G77" i="98"/>
  <c r="I77" i="98"/>
  <c r="L77" i="98"/>
  <c r="O77" i="98"/>
  <c r="G78" i="98"/>
  <c r="I78" i="98"/>
  <c r="L78" i="98"/>
  <c r="O78" i="98"/>
  <c r="G79" i="98"/>
  <c r="I79" i="98"/>
  <c r="L79" i="98"/>
  <c r="O79" i="98"/>
  <c r="G80" i="98"/>
  <c r="I80" i="98"/>
  <c r="L80" i="98"/>
  <c r="O80" i="98"/>
  <c r="G81" i="98"/>
  <c r="I81" i="98"/>
  <c r="L81" i="98"/>
  <c r="O81" i="98"/>
  <c r="G82" i="98"/>
  <c r="I82" i="98"/>
  <c r="L82" i="98"/>
  <c r="O82" i="98"/>
  <c r="G83" i="98"/>
  <c r="I83" i="98"/>
  <c r="L83" i="98"/>
  <c r="O83" i="98"/>
  <c r="L84" i="98"/>
  <c r="D88" i="98"/>
  <c r="H90" i="98"/>
  <c r="O90" i="98"/>
  <c r="H91" i="98"/>
  <c r="O91" i="98"/>
  <c r="H92" i="98"/>
  <c r="O92" i="98"/>
  <c r="H93" i="98"/>
  <c r="O93" i="98"/>
  <c r="H94" i="98"/>
  <c r="O94" i="98"/>
  <c r="H95" i="98"/>
  <c r="O95" i="98"/>
  <c r="H96" i="98"/>
  <c r="O96" i="98"/>
  <c r="H97" i="98"/>
  <c r="O97" i="98"/>
  <c r="H98" i="98"/>
  <c r="O98" i="98"/>
  <c r="H99" i="98"/>
  <c r="O99" i="98"/>
  <c r="H100" i="98"/>
  <c r="O100" i="98"/>
  <c r="H101" i="98"/>
  <c r="O101" i="98"/>
  <c r="H102" i="98"/>
  <c r="O102" i="98"/>
  <c r="H103" i="98"/>
  <c r="O103" i="98"/>
  <c r="H104" i="98"/>
  <c r="O104" i="98"/>
  <c r="H105" i="98"/>
  <c r="O105" i="98"/>
  <c r="H106" i="98"/>
  <c r="O106" i="98"/>
  <c r="H107" i="98"/>
  <c r="O107" i="98"/>
  <c r="L108" i="98"/>
  <c r="L112" i="98"/>
  <c r="L113" i="98"/>
  <c r="L114" i="98"/>
  <c r="L115" i="98"/>
  <c r="L116" i="98"/>
  <c r="L117" i="98"/>
  <c r="L118" i="98"/>
  <c r="L119" i="98"/>
  <c r="L120" i="98"/>
  <c r="L121" i="98"/>
  <c r="L122" i="98"/>
  <c r="L123" i="98"/>
  <c r="L124" i="98"/>
  <c r="L125" i="98"/>
  <c r="L126" i="98"/>
  <c r="L127" i="98"/>
  <c r="L128" i="98"/>
  <c r="L129" i="98"/>
  <c r="L130" i="98"/>
  <c r="L152" i="98"/>
  <c r="L154" i="98"/>
  <c r="L160" i="98"/>
  <c r="L161" i="98"/>
  <c r="L162" i="98"/>
  <c r="L164" i="98"/>
  <c r="M166" i="98"/>
  <c r="L167" i="98"/>
  <c r="L168" i="98"/>
  <c r="L170" i="98" s="1"/>
  <c r="J169" i="98"/>
  <c r="L171" i="98"/>
  <c r="Q7" i="93" s="1" a="1"/>
  <c r="Q7" i="93" s="1"/>
  <c r="O5" i="188" s="1"/>
  <c r="L176" i="98"/>
  <c r="I7" i="93" s="1" a="1"/>
  <c r="I7" i="93" s="1"/>
  <c r="C7" i="93" a="1"/>
  <c r="C7" i="93"/>
  <c r="L178" i="98"/>
  <c r="L179" i="98"/>
  <c r="L180" i="98"/>
  <c r="L181" i="98"/>
  <c r="F12" i="242"/>
  <c r="H19" i="242"/>
  <c r="L21" i="242"/>
  <c r="L22" i="242"/>
  <c r="L23" i="242"/>
  <c r="L24" i="242"/>
  <c r="L25" i="242"/>
  <c r="L26" i="242"/>
  <c r="L27" i="242"/>
  <c r="L28" i="242"/>
  <c r="L29" i="242"/>
  <c r="L30" i="242"/>
  <c r="L31" i="242"/>
  <c r="L32" i="242"/>
  <c r="L33" i="242"/>
  <c r="L34" i="242"/>
  <c r="L35" i="242"/>
  <c r="L36" i="242"/>
  <c r="L37" i="242"/>
  <c r="L38" i="242"/>
  <c r="L39" i="242"/>
  <c r="L40" i="242"/>
  <c r="L41" i="242"/>
  <c r="L42" i="242"/>
  <c r="L43" i="242"/>
  <c r="L44" i="242"/>
  <c r="L45" i="242"/>
  <c r="L46" i="242"/>
  <c r="L47" i="242"/>
  <c r="L48" i="242"/>
  <c r="L49" i="242"/>
  <c r="L50" i="242"/>
  <c r="L51" i="242"/>
  <c r="L52" i="242"/>
  <c r="L53" i="242"/>
  <c r="L54" i="242"/>
  <c r="L55" i="242"/>
  <c r="L56" i="242"/>
  <c r="L57" i="242"/>
  <c r="D60" i="242"/>
  <c r="G62" i="242"/>
  <c r="I62" i="242"/>
  <c r="L62" i="242"/>
  <c r="O62" i="242"/>
  <c r="G63" i="242"/>
  <c r="I63" i="242"/>
  <c r="L63" i="242"/>
  <c r="O63" i="242"/>
  <c r="G64" i="242"/>
  <c r="I64" i="242"/>
  <c r="L64" i="242"/>
  <c r="O64" i="242"/>
  <c r="G65" i="242"/>
  <c r="I65" i="242"/>
  <c r="L65" i="242"/>
  <c r="O65" i="242"/>
  <c r="G66" i="242"/>
  <c r="I66" i="242"/>
  <c r="L66" i="242"/>
  <c r="O66" i="242"/>
  <c r="G67" i="242"/>
  <c r="I67" i="242"/>
  <c r="L67" i="242"/>
  <c r="O67" i="242"/>
  <c r="G68" i="242"/>
  <c r="I68" i="242"/>
  <c r="L68" i="242"/>
  <c r="O68" i="242"/>
  <c r="G69" i="242"/>
  <c r="I69" i="242"/>
  <c r="L69" i="242"/>
  <c r="O69" i="242"/>
  <c r="G70" i="242"/>
  <c r="I70" i="242"/>
  <c r="L70" i="242"/>
  <c r="O70" i="242"/>
  <c r="G71" i="242"/>
  <c r="I71" i="242"/>
  <c r="L71" i="242"/>
  <c r="O71" i="242"/>
  <c r="G72" i="242"/>
  <c r="I72" i="242"/>
  <c r="L72" i="242"/>
  <c r="O72" i="242"/>
  <c r="G73" i="242"/>
  <c r="I73" i="242"/>
  <c r="L73" i="242"/>
  <c r="O73" i="242"/>
  <c r="G74" i="242"/>
  <c r="I74" i="242"/>
  <c r="L74" i="242"/>
  <c r="O74" i="242"/>
  <c r="G75" i="242"/>
  <c r="I75" i="242"/>
  <c r="L75" i="242"/>
  <c r="O75" i="242"/>
  <c r="G76" i="242"/>
  <c r="I76" i="242"/>
  <c r="L76" i="242"/>
  <c r="O76" i="242"/>
  <c r="G77" i="242"/>
  <c r="I77" i="242"/>
  <c r="L77" i="242"/>
  <c r="O77" i="242"/>
  <c r="G78" i="242"/>
  <c r="I78" i="242"/>
  <c r="L78" i="242"/>
  <c r="O78" i="242"/>
  <c r="G79" i="242"/>
  <c r="I79" i="242"/>
  <c r="L79" i="242"/>
  <c r="O79" i="242"/>
  <c r="G80" i="242"/>
  <c r="I80" i="242"/>
  <c r="L80" i="242"/>
  <c r="O80" i="242"/>
  <c r="G81" i="242"/>
  <c r="I81" i="242"/>
  <c r="L81" i="242"/>
  <c r="O81" i="242"/>
  <c r="G82" i="242"/>
  <c r="I82" i="242"/>
  <c r="L82" i="242"/>
  <c r="O82" i="242"/>
  <c r="G83" i="242"/>
  <c r="I83" i="242"/>
  <c r="L83" i="242"/>
  <c r="O83" i="242"/>
  <c r="L84" i="242"/>
  <c r="D88" i="242"/>
  <c r="H90" i="242"/>
  <c r="O90" i="242"/>
  <c r="H91" i="242"/>
  <c r="O91" i="242"/>
  <c r="H92" i="242"/>
  <c r="O92" i="242"/>
  <c r="H93" i="242"/>
  <c r="O93" i="242"/>
  <c r="H94" i="242"/>
  <c r="O94" i="242"/>
  <c r="H95" i="242"/>
  <c r="O95" i="242"/>
  <c r="H96" i="242"/>
  <c r="O96" i="242"/>
  <c r="H97" i="242"/>
  <c r="O97" i="242"/>
  <c r="H98" i="242"/>
  <c r="O98" i="242"/>
  <c r="H99" i="242"/>
  <c r="O99" i="242"/>
  <c r="H100" i="242"/>
  <c r="O100" i="242"/>
  <c r="H101" i="242"/>
  <c r="O101" i="242"/>
  <c r="H102" i="242"/>
  <c r="O102" i="242"/>
  <c r="H103" i="242"/>
  <c r="O103" i="242"/>
  <c r="H104" i="242"/>
  <c r="O104" i="242"/>
  <c r="H105" i="242"/>
  <c r="O105" i="242"/>
  <c r="H106" i="242"/>
  <c r="O106" i="242"/>
  <c r="H107" i="242"/>
  <c r="O107" i="242"/>
  <c r="L108" i="242"/>
  <c r="L112" i="242"/>
  <c r="L113" i="242"/>
  <c r="L114" i="242"/>
  <c r="L115" i="242"/>
  <c r="L116" i="242"/>
  <c r="L117" i="242"/>
  <c r="L118" i="242"/>
  <c r="L119" i="242"/>
  <c r="L120" i="242"/>
  <c r="L121" i="242"/>
  <c r="L122" i="242"/>
  <c r="L123" i="242"/>
  <c r="L124" i="242"/>
  <c r="L125" i="242"/>
  <c r="L126" i="242"/>
  <c r="L127" i="242"/>
  <c r="L128" i="242"/>
  <c r="L129" i="242"/>
  <c r="L130" i="242"/>
  <c r="L152" i="242"/>
  <c r="L154" i="242"/>
  <c r="L160" i="242"/>
  <c r="L161" i="242"/>
  <c r="L162" i="242"/>
  <c r="L164" i="242"/>
  <c r="M166" i="242"/>
  <c r="L167" i="242"/>
  <c r="L168" i="242"/>
  <c r="L170" i="242" s="1"/>
  <c r="J169" i="242"/>
  <c r="J171" i="242"/>
  <c r="L171" i="242"/>
  <c r="Q8" i="93" s="1" a="1"/>
  <c r="Q8" i="93" s="1"/>
  <c r="O10" i="188" s="1"/>
  <c r="L176" i="242"/>
  <c r="I8" i="93" s="1" a="1"/>
  <c r="I8" i="93" s="1"/>
  <c r="C8" i="93" a="1"/>
  <c r="C8" i="93"/>
  <c r="L178" i="242"/>
  <c r="L179" i="242"/>
  <c r="L180" i="242"/>
  <c r="L181" i="242"/>
  <c r="F12" i="243"/>
  <c r="H19" i="243"/>
  <c r="L21" i="243"/>
  <c r="L22" i="243"/>
  <c r="L23" i="243"/>
  <c r="L24" i="243"/>
  <c r="L25" i="243"/>
  <c r="L26" i="243"/>
  <c r="L27" i="243"/>
  <c r="L28" i="243"/>
  <c r="L29" i="243"/>
  <c r="L30" i="243"/>
  <c r="L31" i="243"/>
  <c r="L32" i="243"/>
  <c r="L33" i="243"/>
  <c r="L34" i="243"/>
  <c r="L35" i="243"/>
  <c r="L36" i="243"/>
  <c r="L37" i="243"/>
  <c r="L38" i="243"/>
  <c r="L39" i="243"/>
  <c r="L40" i="243"/>
  <c r="L41" i="243"/>
  <c r="L42" i="243"/>
  <c r="L43" i="243"/>
  <c r="L44" i="243"/>
  <c r="L45" i="243"/>
  <c r="L46" i="243"/>
  <c r="L47" i="243"/>
  <c r="L48" i="243"/>
  <c r="L49" i="243"/>
  <c r="L50" i="243"/>
  <c r="L51" i="243"/>
  <c r="L52" i="243"/>
  <c r="L53" i="243"/>
  <c r="L54" i="243"/>
  <c r="L55" i="243"/>
  <c r="L56" i="243"/>
  <c r="L57" i="243"/>
  <c r="D60" i="243"/>
  <c r="G62" i="243"/>
  <c r="I62" i="243"/>
  <c r="L62" i="243"/>
  <c r="O62" i="243"/>
  <c r="G63" i="243"/>
  <c r="I63" i="243"/>
  <c r="L63" i="243"/>
  <c r="O63" i="243"/>
  <c r="G64" i="243"/>
  <c r="I64" i="243"/>
  <c r="L64" i="243"/>
  <c r="O64" i="243"/>
  <c r="G65" i="243"/>
  <c r="I65" i="243"/>
  <c r="L65" i="243"/>
  <c r="O65" i="243"/>
  <c r="G66" i="243"/>
  <c r="I66" i="243"/>
  <c r="L66" i="243"/>
  <c r="O66" i="243"/>
  <c r="G67" i="243"/>
  <c r="I67" i="243"/>
  <c r="L67" i="243"/>
  <c r="O67" i="243"/>
  <c r="G68" i="243"/>
  <c r="I68" i="243"/>
  <c r="L68" i="243"/>
  <c r="O68" i="243"/>
  <c r="G69" i="243"/>
  <c r="I69" i="243"/>
  <c r="L69" i="243"/>
  <c r="O69" i="243"/>
  <c r="G70" i="243"/>
  <c r="I70" i="243"/>
  <c r="L70" i="243"/>
  <c r="O70" i="243"/>
  <c r="G71" i="243"/>
  <c r="I71" i="243"/>
  <c r="L71" i="243"/>
  <c r="O71" i="243"/>
  <c r="G72" i="243"/>
  <c r="I72" i="243"/>
  <c r="L72" i="243"/>
  <c r="O72" i="243"/>
  <c r="G73" i="243"/>
  <c r="I73" i="243"/>
  <c r="L73" i="243"/>
  <c r="O73" i="243"/>
  <c r="G74" i="243"/>
  <c r="I74" i="243"/>
  <c r="L74" i="243"/>
  <c r="O74" i="243"/>
  <c r="G75" i="243"/>
  <c r="I75" i="243"/>
  <c r="L75" i="243"/>
  <c r="O75" i="243"/>
  <c r="G76" i="243"/>
  <c r="I76" i="243"/>
  <c r="L76" i="243"/>
  <c r="O76" i="243"/>
  <c r="G77" i="243"/>
  <c r="I77" i="243"/>
  <c r="L77" i="243"/>
  <c r="O77" i="243"/>
  <c r="G78" i="243"/>
  <c r="I78" i="243"/>
  <c r="L78" i="243"/>
  <c r="O78" i="243"/>
  <c r="G79" i="243"/>
  <c r="I79" i="243"/>
  <c r="L79" i="243"/>
  <c r="O79" i="243"/>
  <c r="G80" i="243"/>
  <c r="I80" i="243"/>
  <c r="L80" i="243"/>
  <c r="O80" i="243"/>
  <c r="G81" i="243"/>
  <c r="I81" i="243"/>
  <c r="L81" i="243"/>
  <c r="O81" i="243"/>
  <c r="G82" i="243"/>
  <c r="I82" i="243"/>
  <c r="L82" i="243"/>
  <c r="O82" i="243"/>
  <c r="G83" i="243"/>
  <c r="I83" i="243"/>
  <c r="L83" i="243"/>
  <c r="O83" i="243"/>
  <c r="L84" i="243"/>
  <c r="D88" i="243"/>
  <c r="H90" i="243"/>
  <c r="O90" i="243"/>
  <c r="H91" i="243"/>
  <c r="O91" i="243"/>
  <c r="H92" i="243"/>
  <c r="O92" i="243"/>
  <c r="H93" i="243"/>
  <c r="O93" i="243"/>
  <c r="H94" i="243"/>
  <c r="O94" i="243"/>
  <c r="H95" i="243"/>
  <c r="O95" i="243"/>
  <c r="H96" i="243"/>
  <c r="O96" i="243"/>
  <c r="H97" i="243"/>
  <c r="O97" i="243"/>
  <c r="H98" i="243"/>
  <c r="O98" i="243"/>
  <c r="H99" i="243"/>
  <c r="O99" i="243"/>
  <c r="H100" i="243"/>
  <c r="O100" i="243"/>
  <c r="H101" i="243"/>
  <c r="O101" i="243"/>
  <c r="H102" i="243"/>
  <c r="O102" i="243"/>
  <c r="H103" i="243"/>
  <c r="O103" i="243"/>
  <c r="H104" i="243"/>
  <c r="O104" i="243"/>
  <c r="H105" i="243"/>
  <c r="O105" i="243"/>
  <c r="H106" i="243"/>
  <c r="O106" i="243"/>
  <c r="H107" i="243"/>
  <c r="O107" i="243"/>
  <c r="L108" i="243"/>
  <c r="L112" i="243"/>
  <c r="L113" i="243"/>
  <c r="L114" i="243"/>
  <c r="L115" i="243"/>
  <c r="L116" i="243"/>
  <c r="L117" i="243"/>
  <c r="L118" i="243"/>
  <c r="L119" i="243"/>
  <c r="L120" i="243"/>
  <c r="L121" i="243"/>
  <c r="L122" i="243"/>
  <c r="L123" i="243"/>
  <c r="L124" i="243"/>
  <c r="L125" i="243"/>
  <c r="L126" i="243"/>
  <c r="L127" i="243"/>
  <c r="L128" i="243"/>
  <c r="L129" i="243"/>
  <c r="L130" i="243"/>
  <c r="L152" i="243"/>
  <c r="L154" i="243"/>
  <c r="L160" i="243"/>
  <c r="L161" i="243"/>
  <c r="L162" i="243"/>
  <c r="L164" i="243"/>
  <c r="M166" i="243"/>
  <c r="L167" i="243"/>
  <c r="L168" i="243"/>
  <c r="L170" i="243" s="1"/>
  <c r="J169" i="243"/>
  <c r="J171" i="243"/>
  <c r="L171" i="243"/>
  <c r="Q9" i="93" s="1" a="1"/>
  <c r="Q9" i="93" s="1"/>
  <c r="O15" i="188" s="1"/>
  <c r="L176" i="243"/>
  <c r="I9" i="93" s="1" a="1"/>
  <c r="I9" i="93" s="1"/>
  <c r="C9" i="93" a="1"/>
  <c r="C9" i="93"/>
  <c r="L178" i="243"/>
  <c r="L179" i="243"/>
  <c r="L180" i="243"/>
  <c r="L181" i="243"/>
  <c r="F12" i="244"/>
  <c r="H19" i="244"/>
  <c r="L21" i="244"/>
  <c r="L22" i="244"/>
  <c r="L23" i="244"/>
  <c r="L24" i="244"/>
  <c r="L25" i="244"/>
  <c r="L26" i="244"/>
  <c r="L27" i="244"/>
  <c r="L28" i="244"/>
  <c r="L29" i="244"/>
  <c r="L30" i="244"/>
  <c r="L31" i="244"/>
  <c r="L32" i="244"/>
  <c r="L33" i="244"/>
  <c r="L34" i="244"/>
  <c r="L35" i="244"/>
  <c r="L36" i="244"/>
  <c r="L37" i="244"/>
  <c r="L38" i="244"/>
  <c r="L39" i="244"/>
  <c r="L40" i="244"/>
  <c r="L41" i="244"/>
  <c r="L42" i="244"/>
  <c r="L43" i="244"/>
  <c r="L44" i="244"/>
  <c r="L45" i="244"/>
  <c r="L46" i="244"/>
  <c r="L47" i="244"/>
  <c r="L48" i="244"/>
  <c r="L49" i="244"/>
  <c r="L50" i="244"/>
  <c r="L51" i="244"/>
  <c r="L52" i="244"/>
  <c r="L53" i="244"/>
  <c r="L54" i="244"/>
  <c r="L55" i="244"/>
  <c r="L56" i="244"/>
  <c r="L57" i="244"/>
  <c r="D60" i="244"/>
  <c r="G62" i="244"/>
  <c r="I62" i="244"/>
  <c r="L62" i="244"/>
  <c r="O62" i="244"/>
  <c r="G63" i="244"/>
  <c r="I63" i="244"/>
  <c r="L63" i="244"/>
  <c r="O63" i="244"/>
  <c r="G64" i="244"/>
  <c r="I64" i="244"/>
  <c r="L64" i="244"/>
  <c r="O64" i="244"/>
  <c r="G65" i="244"/>
  <c r="I65" i="244"/>
  <c r="L65" i="244"/>
  <c r="O65" i="244"/>
  <c r="G66" i="244"/>
  <c r="I66" i="244"/>
  <c r="L66" i="244"/>
  <c r="O66" i="244"/>
  <c r="G67" i="244"/>
  <c r="I67" i="244"/>
  <c r="L67" i="244"/>
  <c r="O67" i="244"/>
  <c r="G68" i="244"/>
  <c r="I68" i="244"/>
  <c r="L68" i="244"/>
  <c r="O68" i="244"/>
  <c r="G69" i="244"/>
  <c r="I69" i="244"/>
  <c r="L69" i="244"/>
  <c r="O69" i="244"/>
  <c r="G70" i="244"/>
  <c r="I70" i="244"/>
  <c r="L70" i="244"/>
  <c r="O70" i="244"/>
  <c r="G71" i="244"/>
  <c r="I71" i="244"/>
  <c r="L71" i="244"/>
  <c r="O71" i="244"/>
  <c r="G72" i="244"/>
  <c r="I72" i="244"/>
  <c r="L72" i="244"/>
  <c r="O72" i="244"/>
  <c r="G73" i="244"/>
  <c r="I73" i="244"/>
  <c r="L73" i="244"/>
  <c r="O73" i="244"/>
  <c r="G74" i="244"/>
  <c r="I74" i="244"/>
  <c r="L74" i="244"/>
  <c r="O74" i="244"/>
  <c r="G75" i="244"/>
  <c r="I75" i="244"/>
  <c r="L75" i="244"/>
  <c r="O75" i="244"/>
  <c r="G76" i="244"/>
  <c r="I76" i="244"/>
  <c r="L76" i="244"/>
  <c r="O76" i="244"/>
  <c r="G77" i="244"/>
  <c r="I77" i="244"/>
  <c r="L77" i="244"/>
  <c r="O77" i="244"/>
  <c r="G78" i="244"/>
  <c r="I78" i="244"/>
  <c r="L78" i="244"/>
  <c r="O78" i="244"/>
  <c r="G79" i="244"/>
  <c r="I79" i="244"/>
  <c r="L79" i="244"/>
  <c r="O79" i="244"/>
  <c r="G80" i="244"/>
  <c r="I80" i="244"/>
  <c r="L80" i="244"/>
  <c r="O80" i="244"/>
  <c r="G81" i="244"/>
  <c r="I81" i="244"/>
  <c r="L81" i="244"/>
  <c r="O81" i="244"/>
  <c r="G82" i="244"/>
  <c r="I82" i="244"/>
  <c r="L82" i="244"/>
  <c r="O82" i="244"/>
  <c r="G83" i="244"/>
  <c r="I83" i="244"/>
  <c r="L83" i="244"/>
  <c r="O83" i="244"/>
  <c r="L84" i="244"/>
  <c r="D88" i="244"/>
  <c r="H90" i="244"/>
  <c r="O90" i="244"/>
  <c r="H91" i="244"/>
  <c r="O91" i="244"/>
  <c r="H92" i="244"/>
  <c r="O92" i="244"/>
  <c r="H93" i="244"/>
  <c r="O93" i="244"/>
  <c r="H94" i="244"/>
  <c r="O94" i="244"/>
  <c r="H95" i="244"/>
  <c r="O95" i="244"/>
  <c r="H96" i="244"/>
  <c r="O96" i="244"/>
  <c r="H97" i="244"/>
  <c r="O97" i="244"/>
  <c r="H98" i="244"/>
  <c r="O98" i="244"/>
  <c r="H99" i="244"/>
  <c r="O99" i="244"/>
  <c r="H100" i="244"/>
  <c r="O100" i="244"/>
  <c r="H101" i="244"/>
  <c r="O101" i="244"/>
  <c r="H102" i="244"/>
  <c r="O102" i="244"/>
  <c r="H103" i="244"/>
  <c r="O103" i="244"/>
  <c r="H104" i="244"/>
  <c r="O104" i="244"/>
  <c r="H105" i="244"/>
  <c r="O105" i="244"/>
  <c r="H106" i="244"/>
  <c r="O106" i="244"/>
  <c r="H107" i="244"/>
  <c r="O107" i="244"/>
  <c r="L108" i="244"/>
  <c r="L112" i="244"/>
  <c r="L113" i="244"/>
  <c r="L114" i="244"/>
  <c r="L115" i="244"/>
  <c r="L116" i="244"/>
  <c r="L117" i="244"/>
  <c r="L118" i="244"/>
  <c r="L119" i="244"/>
  <c r="L120" i="244"/>
  <c r="L121" i="244"/>
  <c r="L122" i="244"/>
  <c r="L123" i="244"/>
  <c r="L124" i="244"/>
  <c r="L125" i="244"/>
  <c r="L126" i="244"/>
  <c r="L127" i="244"/>
  <c r="L128" i="244"/>
  <c r="L129" i="244"/>
  <c r="L130" i="244"/>
  <c r="L152" i="244"/>
  <c r="L154" i="244"/>
  <c r="L160" i="244"/>
  <c r="L161" i="244"/>
  <c r="L162" i="244"/>
  <c r="L164" i="244"/>
  <c r="M166" i="244"/>
  <c r="L167" i="244"/>
  <c r="L168" i="244"/>
  <c r="L170" i="244"/>
  <c r="J169" i="244"/>
  <c r="J171" i="244"/>
  <c r="L171" i="244"/>
  <c r="Q10" i="93" s="1" a="1"/>
  <c r="Q10" i="93" s="1"/>
  <c r="O20" i="188" s="1"/>
  <c r="L176" i="244"/>
  <c r="I10" i="93" s="1" a="1"/>
  <c r="I10" i="93" s="1"/>
  <c r="C10" i="93" a="1"/>
  <c r="C10" i="93"/>
  <c r="L178" i="244"/>
  <c r="L179" i="244"/>
  <c r="L180" i="244"/>
  <c r="L181" i="244"/>
  <c r="F12" i="257"/>
  <c r="H19" i="257"/>
  <c r="L21" i="257"/>
  <c r="L22" i="257"/>
  <c r="L23" i="257"/>
  <c r="L24" i="257"/>
  <c r="L25" i="257"/>
  <c r="L26" i="257"/>
  <c r="L27" i="257"/>
  <c r="L28" i="257"/>
  <c r="L29" i="257"/>
  <c r="L30" i="257"/>
  <c r="L31" i="257"/>
  <c r="L32" i="257"/>
  <c r="L33" i="257"/>
  <c r="L34" i="257"/>
  <c r="L35" i="257"/>
  <c r="L36" i="257"/>
  <c r="L37" i="257"/>
  <c r="L38" i="257"/>
  <c r="L39" i="257"/>
  <c r="L40" i="257"/>
  <c r="L41" i="257"/>
  <c r="L42" i="257"/>
  <c r="L43" i="257"/>
  <c r="L44" i="257"/>
  <c r="L45" i="257"/>
  <c r="L46" i="257"/>
  <c r="L47" i="257"/>
  <c r="L48" i="257"/>
  <c r="L49" i="257"/>
  <c r="L50" i="257"/>
  <c r="L51" i="257"/>
  <c r="L52" i="257"/>
  <c r="L53" i="257"/>
  <c r="L54" i="257"/>
  <c r="L55" i="257"/>
  <c r="L56" i="257"/>
  <c r="L57" i="257"/>
  <c r="D60" i="257"/>
  <c r="G62" i="257"/>
  <c r="I62" i="257"/>
  <c r="L62" i="257"/>
  <c r="O62" i="257"/>
  <c r="G63" i="257"/>
  <c r="I63" i="257"/>
  <c r="L63" i="257"/>
  <c r="O63" i="257"/>
  <c r="G64" i="257"/>
  <c r="I64" i="257"/>
  <c r="L64" i="257"/>
  <c r="O64" i="257"/>
  <c r="G65" i="257"/>
  <c r="I65" i="257"/>
  <c r="L65" i="257"/>
  <c r="O65" i="257"/>
  <c r="G66" i="257"/>
  <c r="I66" i="257"/>
  <c r="L66" i="257"/>
  <c r="O66" i="257"/>
  <c r="G67" i="257"/>
  <c r="I67" i="257"/>
  <c r="L67" i="257"/>
  <c r="O67" i="257"/>
  <c r="G68" i="257"/>
  <c r="I68" i="257"/>
  <c r="L68" i="257"/>
  <c r="O68" i="257"/>
  <c r="G69" i="257"/>
  <c r="I69" i="257"/>
  <c r="L69" i="257"/>
  <c r="O69" i="257"/>
  <c r="G70" i="257"/>
  <c r="I70" i="257"/>
  <c r="L70" i="257"/>
  <c r="O70" i="257"/>
  <c r="G71" i="257"/>
  <c r="I71" i="257"/>
  <c r="L71" i="257"/>
  <c r="O71" i="257"/>
  <c r="G72" i="257"/>
  <c r="I72" i="257"/>
  <c r="L72" i="257"/>
  <c r="O72" i="257"/>
  <c r="G73" i="257"/>
  <c r="I73" i="257"/>
  <c r="L73" i="257"/>
  <c r="O73" i="257"/>
  <c r="G74" i="257"/>
  <c r="I74" i="257"/>
  <c r="L74" i="257"/>
  <c r="O74" i="257"/>
  <c r="G75" i="257"/>
  <c r="I75" i="257"/>
  <c r="L75" i="257"/>
  <c r="O75" i="257"/>
  <c r="G76" i="257"/>
  <c r="I76" i="257"/>
  <c r="L76" i="257"/>
  <c r="O76" i="257"/>
  <c r="G77" i="257"/>
  <c r="I77" i="257"/>
  <c r="L77" i="257"/>
  <c r="O77" i="257"/>
  <c r="G78" i="257"/>
  <c r="I78" i="257"/>
  <c r="L78" i="257"/>
  <c r="O78" i="257"/>
  <c r="G79" i="257"/>
  <c r="I79" i="257"/>
  <c r="L79" i="257"/>
  <c r="O79" i="257"/>
  <c r="G80" i="257"/>
  <c r="I80" i="257"/>
  <c r="L80" i="257"/>
  <c r="O80" i="257"/>
  <c r="G81" i="257"/>
  <c r="I81" i="257"/>
  <c r="L81" i="257"/>
  <c r="O81" i="257"/>
  <c r="G82" i="257"/>
  <c r="I82" i="257"/>
  <c r="L82" i="257"/>
  <c r="O82" i="257"/>
  <c r="G83" i="257"/>
  <c r="I83" i="257"/>
  <c r="L83" i="257"/>
  <c r="O83" i="257"/>
  <c r="L84" i="257"/>
  <c r="D88" i="257"/>
  <c r="H90" i="257"/>
  <c r="O90" i="257"/>
  <c r="H91" i="257"/>
  <c r="O91" i="257"/>
  <c r="H92" i="257"/>
  <c r="O92" i="257"/>
  <c r="H93" i="257"/>
  <c r="O93" i="257"/>
  <c r="H94" i="257"/>
  <c r="O94" i="257"/>
  <c r="H95" i="257"/>
  <c r="O95" i="257"/>
  <c r="H96" i="257"/>
  <c r="O96" i="257"/>
  <c r="H97" i="257"/>
  <c r="O97" i="257"/>
  <c r="H98" i="257"/>
  <c r="O98" i="257"/>
  <c r="H99" i="257"/>
  <c r="O99" i="257"/>
  <c r="H100" i="257"/>
  <c r="O100" i="257"/>
  <c r="H101" i="257"/>
  <c r="O101" i="257"/>
  <c r="H102" i="257"/>
  <c r="O102" i="257"/>
  <c r="H103" i="257"/>
  <c r="O103" i="257"/>
  <c r="H104" i="257"/>
  <c r="O104" i="257"/>
  <c r="H105" i="257"/>
  <c r="O105" i="257"/>
  <c r="H106" i="257"/>
  <c r="O106" i="257"/>
  <c r="H107" i="257"/>
  <c r="O107" i="257"/>
  <c r="L108" i="257"/>
  <c r="L112" i="257"/>
  <c r="L113" i="257"/>
  <c r="L114" i="257"/>
  <c r="L115" i="257"/>
  <c r="L116" i="257"/>
  <c r="L117" i="257"/>
  <c r="L118" i="257"/>
  <c r="L119" i="257"/>
  <c r="L120" i="257"/>
  <c r="L121" i="257"/>
  <c r="L122" i="257"/>
  <c r="L123" i="257"/>
  <c r="L124" i="257"/>
  <c r="L125" i="257"/>
  <c r="L126" i="257"/>
  <c r="L127" i="257"/>
  <c r="L128" i="257"/>
  <c r="L129" i="257"/>
  <c r="L130" i="257"/>
  <c r="L152" i="257"/>
  <c r="L154" i="257"/>
  <c r="L160" i="257"/>
  <c r="L161" i="257"/>
  <c r="L162" i="257"/>
  <c r="L164" i="257"/>
  <c r="M166" i="257"/>
  <c r="L167" i="257"/>
  <c r="L168" i="257"/>
  <c r="L170" i="257" s="1"/>
  <c r="J169" i="257"/>
  <c r="J171" i="257"/>
  <c r="L171" i="257"/>
  <c r="Q11" i="93" s="1" a="1"/>
  <c r="Q11" i="93" s="1"/>
  <c r="O25" i="188" s="1"/>
  <c r="L176" i="257"/>
  <c r="I11" i="93" s="1" a="1"/>
  <c r="I11" i="93" s="1"/>
  <c r="C11" i="93" a="1"/>
  <c r="C11" i="93"/>
  <c r="L178" i="257"/>
  <c r="L179" i="257"/>
  <c r="L180" i="257"/>
  <c r="L181" i="257"/>
  <c r="F12" i="256"/>
  <c r="H19" i="256"/>
  <c r="L21" i="256"/>
  <c r="L22" i="256"/>
  <c r="L23" i="256"/>
  <c r="L24" i="256"/>
  <c r="L25" i="256"/>
  <c r="L26" i="256"/>
  <c r="L27" i="256"/>
  <c r="L28" i="256"/>
  <c r="L29" i="256"/>
  <c r="L30" i="256"/>
  <c r="L31" i="256"/>
  <c r="L32" i="256"/>
  <c r="L33" i="256"/>
  <c r="L34" i="256"/>
  <c r="L35" i="256"/>
  <c r="L36" i="256"/>
  <c r="L37" i="256"/>
  <c r="L38" i="256"/>
  <c r="L39" i="256"/>
  <c r="L40" i="256"/>
  <c r="L41" i="256"/>
  <c r="L42" i="256"/>
  <c r="L43" i="256"/>
  <c r="L44" i="256"/>
  <c r="L45" i="256"/>
  <c r="L46" i="256"/>
  <c r="L47" i="256"/>
  <c r="L48" i="256"/>
  <c r="L49" i="256"/>
  <c r="L50" i="256"/>
  <c r="L51" i="256"/>
  <c r="L52" i="256"/>
  <c r="L53" i="256"/>
  <c r="L54" i="256"/>
  <c r="L55" i="256"/>
  <c r="L56" i="256"/>
  <c r="L57" i="256"/>
  <c r="D60" i="256"/>
  <c r="G62" i="256"/>
  <c r="I62" i="256"/>
  <c r="L62" i="256"/>
  <c r="O62" i="256"/>
  <c r="G63" i="256"/>
  <c r="I63" i="256"/>
  <c r="L63" i="256"/>
  <c r="O63" i="256"/>
  <c r="G64" i="256"/>
  <c r="I64" i="256"/>
  <c r="L64" i="256"/>
  <c r="O64" i="256"/>
  <c r="G65" i="256"/>
  <c r="I65" i="256"/>
  <c r="L65" i="256"/>
  <c r="O65" i="256"/>
  <c r="G66" i="256"/>
  <c r="I66" i="256"/>
  <c r="L66" i="256"/>
  <c r="O66" i="256"/>
  <c r="G67" i="256"/>
  <c r="I67" i="256"/>
  <c r="L67" i="256"/>
  <c r="O67" i="256"/>
  <c r="G68" i="256"/>
  <c r="I68" i="256"/>
  <c r="L68" i="256"/>
  <c r="O68" i="256"/>
  <c r="G69" i="256"/>
  <c r="I69" i="256"/>
  <c r="L69" i="256"/>
  <c r="O69" i="256"/>
  <c r="G70" i="256"/>
  <c r="I70" i="256"/>
  <c r="L70" i="256"/>
  <c r="O70" i="256"/>
  <c r="G71" i="256"/>
  <c r="I71" i="256"/>
  <c r="L71" i="256"/>
  <c r="O71" i="256"/>
  <c r="G72" i="256"/>
  <c r="I72" i="256"/>
  <c r="L72" i="256"/>
  <c r="O72" i="256"/>
  <c r="G73" i="256"/>
  <c r="I73" i="256"/>
  <c r="L73" i="256"/>
  <c r="O73" i="256"/>
  <c r="G74" i="256"/>
  <c r="I74" i="256"/>
  <c r="L74" i="256"/>
  <c r="O74" i="256"/>
  <c r="G75" i="256"/>
  <c r="I75" i="256"/>
  <c r="L75" i="256"/>
  <c r="O75" i="256"/>
  <c r="G76" i="256"/>
  <c r="I76" i="256"/>
  <c r="L76" i="256"/>
  <c r="O76" i="256"/>
  <c r="G77" i="256"/>
  <c r="I77" i="256"/>
  <c r="L77" i="256"/>
  <c r="O77" i="256"/>
  <c r="G78" i="256"/>
  <c r="I78" i="256"/>
  <c r="L78" i="256"/>
  <c r="O78" i="256"/>
  <c r="G79" i="256"/>
  <c r="I79" i="256"/>
  <c r="L79" i="256"/>
  <c r="O79" i="256"/>
  <c r="G80" i="256"/>
  <c r="I80" i="256"/>
  <c r="L80" i="256"/>
  <c r="O80" i="256"/>
  <c r="G81" i="256"/>
  <c r="I81" i="256"/>
  <c r="L81" i="256"/>
  <c r="O81" i="256"/>
  <c r="G82" i="256"/>
  <c r="I82" i="256"/>
  <c r="L82" i="256"/>
  <c r="O82" i="256"/>
  <c r="G83" i="256"/>
  <c r="I83" i="256"/>
  <c r="L83" i="256"/>
  <c r="O83" i="256"/>
  <c r="L84" i="256"/>
  <c r="D88" i="256"/>
  <c r="H90" i="256"/>
  <c r="O90" i="256"/>
  <c r="H91" i="256"/>
  <c r="O91" i="256"/>
  <c r="H92" i="256"/>
  <c r="O92" i="256"/>
  <c r="H93" i="256"/>
  <c r="O93" i="256"/>
  <c r="H94" i="256"/>
  <c r="O94" i="256"/>
  <c r="H95" i="256"/>
  <c r="O95" i="256"/>
  <c r="H96" i="256"/>
  <c r="O96" i="256"/>
  <c r="H97" i="256"/>
  <c r="O97" i="256"/>
  <c r="H98" i="256"/>
  <c r="O98" i="256"/>
  <c r="H99" i="256"/>
  <c r="O99" i="256"/>
  <c r="H100" i="256"/>
  <c r="O100" i="256"/>
  <c r="H101" i="256"/>
  <c r="O101" i="256"/>
  <c r="H102" i="256"/>
  <c r="O102" i="256"/>
  <c r="H103" i="256"/>
  <c r="O103" i="256"/>
  <c r="H104" i="256"/>
  <c r="O104" i="256"/>
  <c r="H105" i="256"/>
  <c r="O105" i="256"/>
  <c r="H106" i="256"/>
  <c r="O106" i="256"/>
  <c r="H107" i="256"/>
  <c r="O107" i="256"/>
  <c r="L108" i="256"/>
  <c r="L112" i="256"/>
  <c r="L113" i="256"/>
  <c r="L114" i="256"/>
  <c r="L115" i="256"/>
  <c r="L116" i="256"/>
  <c r="L117" i="256"/>
  <c r="L118" i="256"/>
  <c r="L119" i="256"/>
  <c r="L120" i="256"/>
  <c r="L121" i="256"/>
  <c r="L122" i="256"/>
  <c r="L123" i="256"/>
  <c r="L124" i="256"/>
  <c r="L125" i="256"/>
  <c r="L126" i="256"/>
  <c r="L127" i="256"/>
  <c r="L128" i="256"/>
  <c r="L129" i="256"/>
  <c r="L130" i="256"/>
  <c r="L152" i="256"/>
  <c r="L154" i="256"/>
  <c r="L160" i="256"/>
  <c r="L161" i="256"/>
  <c r="L162" i="256"/>
  <c r="L164" i="256"/>
  <c r="M166" i="256"/>
  <c r="L167" i="256"/>
  <c r="L168" i="256"/>
  <c r="L170" i="256" s="1"/>
  <c r="J169" i="256"/>
  <c r="J171" i="256"/>
  <c r="L171" i="256"/>
  <c r="Q12" i="93" s="1" a="1"/>
  <c r="Q12" i="93" s="1"/>
  <c r="O30" i="188" s="1"/>
  <c r="L176" i="256"/>
  <c r="I12" i="93" s="1" a="1"/>
  <c r="I12" i="93" s="1"/>
  <c r="C12" i="93" a="1"/>
  <c r="C12" i="93"/>
  <c r="L178" i="256"/>
  <c r="L179" i="256"/>
  <c r="L180" i="256"/>
  <c r="L181" i="256"/>
  <c r="F12" i="258"/>
  <c r="H19" i="258"/>
  <c r="L21" i="258"/>
  <c r="L22" i="258"/>
  <c r="L23" i="258"/>
  <c r="L24" i="258"/>
  <c r="L25" i="258"/>
  <c r="L26" i="258"/>
  <c r="L27" i="258"/>
  <c r="L28" i="258"/>
  <c r="L29" i="258"/>
  <c r="L30" i="258"/>
  <c r="L31" i="258"/>
  <c r="L32" i="258"/>
  <c r="L33" i="258"/>
  <c r="L34" i="258"/>
  <c r="L35" i="258"/>
  <c r="L36" i="258"/>
  <c r="L37" i="258"/>
  <c r="L38" i="258"/>
  <c r="L39" i="258"/>
  <c r="L40" i="258"/>
  <c r="L41" i="258"/>
  <c r="L42" i="258"/>
  <c r="L43" i="258"/>
  <c r="L44" i="258"/>
  <c r="L45" i="258"/>
  <c r="L46" i="258"/>
  <c r="L47" i="258"/>
  <c r="L48" i="258"/>
  <c r="L49" i="258"/>
  <c r="L50" i="258"/>
  <c r="L51" i="258"/>
  <c r="L52" i="258"/>
  <c r="L53" i="258"/>
  <c r="L54" i="258"/>
  <c r="L55" i="258"/>
  <c r="L56" i="258"/>
  <c r="L57" i="258"/>
  <c r="D60" i="258"/>
  <c r="G62" i="258"/>
  <c r="I62" i="258"/>
  <c r="L62" i="258"/>
  <c r="O62" i="258"/>
  <c r="G63" i="258"/>
  <c r="I63" i="258"/>
  <c r="L63" i="258"/>
  <c r="O63" i="258"/>
  <c r="G64" i="258"/>
  <c r="I64" i="258"/>
  <c r="L64" i="258"/>
  <c r="O64" i="258"/>
  <c r="G65" i="258"/>
  <c r="I65" i="258"/>
  <c r="L65" i="258"/>
  <c r="O65" i="258"/>
  <c r="G66" i="258"/>
  <c r="I66" i="258"/>
  <c r="L66" i="258"/>
  <c r="O66" i="258"/>
  <c r="G67" i="258"/>
  <c r="I67" i="258"/>
  <c r="L67" i="258"/>
  <c r="O67" i="258"/>
  <c r="G68" i="258"/>
  <c r="I68" i="258"/>
  <c r="L68" i="258"/>
  <c r="O68" i="258"/>
  <c r="G69" i="258"/>
  <c r="I69" i="258"/>
  <c r="L69" i="258"/>
  <c r="O69" i="258"/>
  <c r="G70" i="258"/>
  <c r="I70" i="258"/>
  <c r="L70" i="258"/>
  <c r="O70" i="258"/>
  <c r="G71" i="258"/>
  <c r="I71" i="258"/>
  <c r="L71" i="258"/>
  <c r="O71" i="258"/>
  <c r="G72" i="258"/>
  <c r="I72" i="258"/>
  <c r="L72" i="258"/>
  <c r="O72" i="258"/>
  <c r="G73" i="258"/>
  <c r="I73" i="258"/>
  <c r="L73" i="258"/>
  <c r="O73" i="258"/>
  <c r="G74" i="258"/>
  <c r="I74" i="258"/>
  <c r="L74" i="258"/>
  <c r="O74" i="258"/>
  <c r="G75" i="258"/>
  <c r="I75" i="258"/>
  <c r="L75" i="258"/>
  <c r="O75" i="258"/>
  <c r="G76" i="258"/>
  <c r="I76" i="258"/>
  <c r="L76" i="258"/>
  <c r="O76" i="258"/>
  <c r="G77" i="258"/>
  <c r="I77" i="258"/>
  <c r="L77" i="258"/>
  <c r="O77" i="258"/>
  <c r="G78" i="258"/>
  <c r="I78" i="258"/>
  <c r="L78" i="258"/>
  <c r="O78" i="258"/>
  <c r="G79" i="258"/>
  <c r="I79" i="258"/>
  <c r="L79" i="258"/>
  <c r="O79" i="258"/>
  <c r="G80" i="258"/>
  <c r="I80" i="258"/>
  <c r="L80" i="258"/>
  <c r="O80" i="258"/>
  <c r="G81" i="258"/>
  <c r="I81" i="258"/>
  <c r="L81" i="258"/>
  <c r="O81" i="258"/>
  <c r="G82" i="258"/>
  <c r="I82" i="258"/>
  <c r="L82" i="258"/>
  <c r="O82" i="258"/>
  <c r="G83" i="258"/>
  <c r="I83" i="258"/>
  <c r="L83" i="258"/>
  <c r="O83" i="258"/>
  <c r="L84" i="258"/>
  <c r="D88" i="258"/>
  <c r="H90" i="258"/>
  <c r="O90" i="258"/>
  <c r="H91" i="258"/>
  <c r="O91" i="258"/>
  <c r="H92" i="258"/>
  <c r="O92" i="258"/>
  <c r="H93" i="258"/>
  <c r="O93" i="258"/>
  <c r="H94" i="258"/>
  <c r="O94" i="258"/>
  <c r="H95" i="258"/>
  <c r="O95" i="258"/>
  <c r="H96" i="258"/>
  <c r="O96" i="258"/>
  <c r="H97" i="258"/>
  <c r="O97" i="258"/>
  <c r="H98" i="258"/>
  <c r="O98" i="258"/>
  <c r="H99" i="258"/>
  <c r="O99" i="258"/>
  <c r="H100" i="258"/>
  <c r="O100" i="258"/>
  <c r="H101" i="258"/>
  <c r="O101" i="258"/>
  <c r="H102" i="258"/>
  <c r="O102" i="258"/>
  <c r="H103" i="258"/>
  <c r="O103" i="258"/>
  <c r="H104" i="258"/>
  <c r="O104" i="258"/>
  <c r="H105" i="258"/>
  <c r="O105" i="258"/>
  <c r="H106" i="258"/>
  <c r="O106" i="258"/>
  <c r="H107" i="258"/>
  <c r="O107" i="258"/>
  <c r="L108" i="258"/>
  <c r="L112" i="258"/>
  <c r="L113" i="258"/>
  <c r="L114" i="258"/>
  <c r="L115" i="258"/>
  <c r="L116" i="258"/>
  <c r="L117" i="258"/>
  <c r="L118" i="258"/>
  <c r="L119" i="258"/>
  <c r="L120" i="258"/>
  <c r="L121" i="258"/>
  <c r="L122" i="258"/>
  <c r="L123" i="258"/>
  <c r="L124" i="258"/>
  <c r="L125" i="258"/>
  <c r="L126" i="258"/>
  <c r="L127" i="258"/>
  <c r="L128" i="258"/>
  <c r="L129" i="258"/>
  <c r="L130" i="258"/>
  <c r="L152" i="258"/>
  <c r="L154" i="258"/>
  <c r="L160" i="258"/>
  <c r="L161" i="258"/>
  <c r="L162" i="258"/>
  <c r="L164" i="258"/>
  <c r="M166" i="258"/>
  <c r="L167" i="258"/>
  <c r="L168" i="258"/>
  <c r="L170" i="258" s="1"/>
  <c r="J169" i="258"/>
  <c r="J171" i="258"/>
  <c r="L171" i="258"/>
  <c r="Q13" i="93" s="1" a="1"/>
  <c r="Q13" i="93" s="1"/>
  <c r="O35" i="188" s="1"/>
  <c r="L176" i="258"/>
  <c r="I13" i="93" s="1" a="1"/>
  <c r="I13" i="93" s="1"/>
  <c r="C13" i="93" a="1"/>
  <c r="C13" i="93"/>
  <c r="L178" i="258"/>
  <c r="L179" i="258"/>
  <c r="L180" i="258"/>
  <c r="L181" i="258"/>
  <c r="F12" i="259"/>
  <c r="H19" i="259"/>
  <c r="L21" i="259"/>
  <c r="L22" i="259"/>
  <c r="L23" i="259"/>
  <c r="L24" i="259"/>
  <c r="L25" i="259"/>
  <c r="L26" i="259"/>
  <c r="L27" i="259"/>
  <c r="L28" i="259"/>
  <c r="L29" i="259"/>
  <c r="L30" i="259"/>
  <c r="L31" i="259"/>
  <c r="L32" i="259"/>
  <c r="L33" i="259"/>
  <c r="L34" i="259"/>
  <c r="L35" i="259"/>
  <c r="L36" i="259"/>
  <c r="L37" i="259"/>
  <c r="L38" i="259"/>
  <c r="L39" i="259"/>
  <c r="L40" i="259"/>
  <c r="L41" i="259"/>
  <c r="L42" i="259"/>
  <c r="L43" i="259"/>
  <c r="L44" i="259"/>
  <c r="L45" i="259"/>
  <c r="L46" i="259"/>
  <c r="L47" i="259"/>
  <c r="L48" i="259"/>
  <c r="L49" i="259"/>
  <c r="L50" i="259"/>
  <c r="L51" i="259"/>
  <c r="L52" i="259"/>
  <c r="L53" i="259"/>
  <c r="L54" i="259"/>
  <c r="L55" i="259"/>
  <c r="L56" i="259"/>
  <c r="L57" i="259"/>
  <c r="D60" i="259"/>
  <c r="G62" i="259"/>
  <c r="I62" i="259"/>
  <c r="L62" i="259"/>
  <c r="O62" i="259"/>
  <c r="G63" i="259"/>
  <c r="I63" i="259"/>
  <c r="L63" i="259"/>
  <c r="O63" i="259"/>
  <c r="G64" i="259"/>
  <c r="I64" i="259"/>
  <c r="L64" i="259"/>
  <c r="O64" i="259"/>
  <c r="G65" i="259"/>
  <c r="I65" i="259"/>
  <c r="L65" i="259"/>
  <c r="O65" i="259"/>
  <c r="G66" i="259"/>
  <c r="I66" i="259"/>
  <c r="L66" i="259"/>
  <c r="O66" i="259"/>
  <c r="G67" i="259"/>
  <c r="I67" i="259"/>
  <c r="L67" i="259"/>
  <c r="O67" i="259"/>
  <c r="G68" i="259"/>
  <c r="I68" i="259"/>
  <c r="L68" i="259"/>
  <c r="O68" i="259"/>
  <c r="G69" i="259"/>
  <c r="I69" i="259"/>
  <c r="L69" i="259"/>
  <c r="O69" i="259"/>
  <c r="G70" i="259"/>
  <c r="I70" i="259"/>
  <c r="L70" i="259"/>
  <c r="O70" i="259"/>
  <c r="G71" i="259"/>
  <c r="I71" i="259"/>
  <c r="L71" i="259"/>
  <c r="O71" i="259"/>
  <c r="G72" i="259"/>
  <c r="I72" i="259"/>
  <c r="L72" i="259"/>
  <c r="O72" i="259"/>
  <c r="G73" i="259"/>
  <c r="I73" i="259"/>
  <c r="L73" i="259"/>
  <c r="O73" i="259"/>
  <c r="G74" i="259"/>
  <c r="I74" i="259"/>
  <c r="L74" i="259"/>
  <c r="O74" i="259"/>
  <c r="G75" i="259"/>
  <c r="I75" i="259"/>
  <c r="L75" i="259"/>
  <c r="O75" i="259"/>
  <c r="G76" i="259"/>
  <c r="I76" i="259"/>
  <c r="L76" i="259"/>
  <c r="O76" i="259"/>
  <c r="G77" i="259"/>
  <c r="I77" i="259"/>
  <c r="L77" i="259"/>
  <c r="O77" i="259"/>
  <c r="G78" i="259"/>
  <c r="I78" i="259"/>
  <c r="L78" i="259"/>
  <c r="O78" i="259"/>
  <c r="G79" i="259"/>
  <c r="I79" i="259"/>
  <c r="L79" i="259"/>
  <c r="O79" i="259"/>
  <c r="G80" i="259"/>
  <c r="I80" i="259"/>
  <c r="L80" i="259"/>
  <c r="O80" i="259"/>
  <c r="G81" i="259"/>
  <c r="I81" i="259"/>
  <c r="L81" i="259"/>
  <c r="O81" i="259"/>
  <c r="G82" i="259"/>
  <c r="I82" i="259"/>
  <c r="L82" i="259"/>
  <c r="O82" i="259"/>
  <c r="G83" i="259"/>
  <c r="I83" i="259"/>
  <c r="L83" i="259"/>
  <c r="O83" i="259"/>
  <c r="L84" i="259"/>
  <c r="D88" i="259"/>
  <c r="H90" i="259"/>
  <c r="O90" i="259"/>
  <c r="H91" i="259"/>
  <c r="O91" i="259"/>
  <c r="H92" i="259"/>
  <c r="O92" i="259"/>
  <c r="H93" i="259"/>
  <c r="O93" i="259"/>
  <c r="H94" i="259"/>
  <c r="O94" i="259"/>
  <c r="H95" i="259"/>
  <c r="O95" i="259"/>
  <c r="H96" i="259"/>
  <c r="O96" i="259"/>
  <c r="H97" i="259"/>
  <c r="O97" i="259"/>
  <c r="H98" i="259"/>
  <c r="O98" i="259"/>
  <c r="H99" i="259"/>
  <c r="O99" i="259"/>
  <c r="H100" i="259"/>
  <c r="O100" i="259"/>
  <c r="H101" i="259"/>
  <c r="O101" i="259"/>
  <c r="H102" i="259"/>
  <c r="O102" i="259"/>
  <c r="H103" i="259"/>
  <c r="O103" i="259"/>
  <c r="H104" i="259"/>
  <c r="O104" i="259"/>
  <c r="H105" i="259"/>
  <c r="O105" i="259"/>
  <c r="H106" i="259"/>
  <c r="O106" i="259"/>
  <c r="H107" i="259"/>
  <c r="O107" i="259"/>
  <c r="L108" i="259"/>
  <c r="L112" i="259"/>
  <c r="L113" i="259"/>
  <c r="L114" i="259"/>
  <c r="L115" i="259"/>
  <c r="L116" i="259"/>
  <c r="L117" i="259"/>
  <c r="L118" i="259"/>
  <c r="L119" i="259"/>
  <c r="L120" i="259"/>
  <c r="L121" i="259"/>
  <c r="L122" i="259"/>
  <c r="L123" i="259"/>
  <c r="L124" i="259"/>
  <c r="L125" i="259"/>
  <c r="L126" i="259"/>
  <c r="L127" i="259"/>
  <c r="L128" i="259"/>
  <c r="L129" i="259"/>
  <c r="L130" i="259"/>
  <c r="L152" i="259"/>
  <c r="L154" i="259"/>
  <c r="L160" i="259"/>
  <c r="L161" i="259"/>
  <c r="L162" i="259"/>
  <c r="L164" i="259"/>
  <c r="M166" i="259"/>
  <c r="L167" i="259"/>
  <c r="L168" i="259"/>
  <c r="L170" i="259" s="1"/>
  <c r="J169" i="259"/>
  <c r="J171" i="259"/>
  <c r="L171" i="259"/>
  <c r="Q14" i="93" s="1" a="1"/>
  <c r="Q14" i="93" s="1"/>
  <c r="O40" i="188" s="1"/>
  <c r="L176" i="259"/>
  <c r="I14" i="93" s="1" a="1"/>
  <c r="I14" i="93" s="1"/>
  <c r="C14" i="93" a="1"/>
  <c r="C14" i="93"/>
  <c r="L178" i="259"/>
  <c r="L179" i="259"/>
  <c r="L180" i="259"/>
  <c r="L181" i="259"/>
  <c r="F12" i="255"/>
  <c r="H19" i="255"/>
  <c r="L21" i="255"/>
  <c r="L22" i="255"/>
  <c r="L23" i="255"/>
  <c r="L24" i="255"/>
  <c r="L25" i="255"/>
  <c r="L26" i="255"/>
  <c r="L27" i="255"/>
  <c r="L28" i="255"/>
  <c r="L29" i="255"/>
  <c r="L30" i="255"/>
  <c r="L31" i="255"/>
  <c r="L32" i="255"/>
  <c r="L33" i="255"/>
  <c r="L34" i="255"/>
  <c r="L35" i="255"/>
  <c r="L36" i="255"/>
  <c r="L37" i="255"/>
  <c r="L38" i="255"/>
  <c r="L39" i="255"/>
  <c r="L40" i="255"/>
  <c r="L41" i="255"/>
  <c r="L42" i="255"/>
  <c r="L43" i="255"/>
  <c r="L44" i="255"/>
  <c r="L45" i="255"/>
  <c r="L46" i="255"/>
  <c r="L47" i="255"/>
  <c r="L48" i="255"/>
  <c r="L49" i="255"/>
  <c r="L50" i="255"/>
  <c r="L51" i="255"/>
  <c r="L52" i="255"/>
  <c r="L53" i="255"/>
  <c r="L54" i="255"/>
  <c r="L55" i="255"/>
  <c r="L56" i="255"/>
  <c r="L57" i="255"/>
  <c r="D60" i="255"/>
  <c r="G62" i="255"/>
  <c r="I62" i="255"/>
  <c r="L62" i="255"/>
  <c r="O62" i="255"/>
  <c r="G63" i="255"/>
  <c r="I63" i="255"/>
  <c r="L63" i="255"/>
  <c r="O63" i="255"/>
  <c r="G64" i="255"/>
  <c r="I64" i="255"/>
  <c r="L64" i="255"/>
  <c r="O64" i="255"/>
  <c r="G65" i="255"/>
  <c r="I65" i="255"/>
  <c r="L65" i="255"/>
  <c r="O65" i="255"/>
  <c r="G66" i="255"/>
  <c r="I66" i="255"/>
  <c r="L66" i="255"/>
  <c r="O66" i="255"/>
  <c r="G67" i="255"/>
  <c r="I67" i="255"/>
  <c r="L67" i="255"/>
  <c r="O67" i="255"/>
  <c r="G68" i="255"/>
  <c r="I68" i="255"/>
  <c r="L68" i="255"/>
  <c r="O68" i="255"/>
  <c r="G69" i="255"/>
  <c r="I69" i="255"/>
  <c r="L69" i="255"/>
  <c r="O69" i="255"/>
  <c r="G70" i="255"/>
  <c r="I70" i="255"/>
  <c r="L70" i="255"/>
  <c r="O70" i="255"/>
  <c r="G71" i="255"/>
  <c r="I71" i="255"/>
  <c r="L71" i="255"/>
  <c r="O71" i="255"/>
  <c r="G72" i="255"/>
  <c r="I72" i="255"/>
  <c r="L72" i="255"/>
  <c r="O72" i="255"/>
  <c r="G73" i="255"/>
  <c r="I73" i="255"/>
  <c r="L73" i="255"/>
  <c r="O73" i="255"/>
  <c r="G74" i="255"/>
  <c r="I74" i="255"/>
  <c r="L74" i="255"/>
  <c r="O74" i="255"/>
  <c r="G75" i="255"/>
  <c r="I75" i="255"/>
  <c r="L75" i="255"/>
  <c r="O75" i="255"/>
  <c r="G76" i="255"/>
  <c r="I76" i="255"/>
  <c r="L76" i="255"/>
  <c r="O76" i="255"/>
  <c r="G77" i="255"/>
  <c r="I77" i="255"/>
  <c r="L77" i="255"/>
  <c r="O77" i="255"/>
  <c r="G78" i="255"/>
  <c r="I78" i="255"/>
  <c r="L78" i="255"/>
  <c r="O78" i="255"/>
  <c r="G79" i="255"/>
  <c r="I79" i="255"/>
  <c r="L79" i="255"/>
  <c r="O79" i="255"/>
  <c r="G80" i="255"/>
  <c r="I80" i="255"/>
  <c r="L80" i="255"/>
  <c r="O80" i="255"/>
  <c r="G81" i="255"/>
  <c r="I81" i="255"/>
  <c r="L81" i="255"/>
  <c r="O81" i="255"/>
  <c r="G82" i="255"/>
  <c r="I82" i="255"/>
  <c r="L82" i="255"/>
  <c r="O82" i="255"/>
  <c r="G83" i="255"/>
  <c r="I83" i="255"/>
  <c r="L83" i="255"/>
  <c r="O83" i="255"/>
  <c r="L84" i="255"/>
  <c r="D88" i="255"/>
  <c r="H90" i="255"/>
  <c r="O90" i="255"/>
  <c r="H91" i="255"/>
  <c r="O91" i="255"/>
  <c r="H92" i="255"/>
  <c r="O92" i="255"/>
  <c r="H93" i="255"/>
  <c r="O93" i="255"/>
  <c r="H94" i="255"/>
  <c r="O94" i="255"/>
  <c r="H95" i="255"/>
  <c r="O95" i="255"/>
  <c r="H96" i="255"/>
  <c r="O96" i="255"/>
  <c r="H97" i="255"/>
  <c r="O97" i="255"/>
  <c r="H98" i="255"/>
  <c r="O98" i="255"/>
  <c r="H99" i="255"/>
  <c r="O99" i="255"/>
  <c r="H100" i="255"/>
  <c r="O100" i="255"/>
  <c r="H101" i="255"/>
  <c r="O101" i="255"/>
  <c r="H102" i="255"/>
  <c r="O102" i="255"/>
  <c r="H103" i="255"/>
  <c r="O103" i="255"/>
  <c r="H104" i="255"/>
  <c r="O104" i="255"/>
  <c r="H105" i="255"/>
  <c r="O105" i="255"/>
  <c r="H106" i="255"/>
  <c r="O106" i="255"/>
  <c r="H107" i="255"/>
  <c r="O107" i="255"/>
  <c r="L108" i="255"/>
  <c r="L112" i="255"/>
  <c r="L113" i="255"/>
  <c r="L114" i="255"/>
  <c r="L115" i="255"/>
  <c r="L116" i="255"/>
  <c r="L117" i="255"/>
  <c r="L118" i="255"/>
  <c r="L119" i="255"/>
  <c r="L120" i="255"/>
  <c r="L121" i="255"/>
  <c r="L122" i="255"/>
  <c r="L123" i="255"/>
  <c r="L124" i="255"/>
  <c r="L125" i="255"/>
  <c r="L126" i="255"/>
  <c r="L127" i="255"/>
  <c r="L128" i="255"/>
  <c r="L129" i="255"/>
  <c r="L130" i="255"/>
  <c r="L152" i="255"/>
  <c r="L154" i="255"/>
  <c r="L160" i="255"/>
  <c r="L161" i="255"/>
  <c r="L162" i="255"/>
  <c r="L164" i="255"/>
  <c r="M166" i="255"/>
  <c r="L167" i="255"/>
  <c r="L168" i="255"/>
  <c r="L170" i="255" s="1"/>
  <c r="J169" i="255"/>
  <c r="J171" i="255"/>
  <c r="L171" i="255"/>
  <c r="Q15" i="93" s="1" a="1"/>
  <c r="Q15" i="93" s="1"/>
  <c r="O45" i="188" s="1"/>
  <c r="L176" i="255"/>
  <c r="I15" i="93" s="1" a="1"/>
  <c r="I15" i="93" s="1"/>
  <c r="C15" i="93" a="1"/>
  <c r="C15" i="93"/>
  <c r="L178" i="255"/>
  <c r="L179" i="255"/>
  <c r="L180" i="255"/>
  <c r="L181" i="255"/>
  <c r="F12" i="260"/>
  <c r="H19" i="260"/>
  <c r="L21" i="260"/>
  <c r="L22" i="260"/>
  <c r="L23" i="260"/>
  <c r="L24" i="260"/>
  <c r="L25" i="260"/>
  <c r="L26" i="260"/>
  <c r="L27" i="260"/>
  <c r="L28" i="260"/>
  <c r="L29" i="260"/>
  <c r="L30" i="260"/>
  <c r="L31" i="260"/>
  <c r="L32" i="260"/>
  <c r="L33" i="260"/>
  <c r="L34" i="260"/>
  <c r="L35" i="260"/>
  <c r="L36" i="260"/>
  <c r="L37" i="260"/>
  <c r="L38" i="260"/>
  <c r="L39" i="260"/>
  <c r="L40" i="260"/>
  <c r="L41" i="260"/>
  <c r="L42" i="260"/>
  <c r="L43" i="260"/>
  <c r="L44" i="260"/>
  <c r="L45" i="260"/>
  <c r="L46" i="260"/>
  <c r="L47" i="260"/>
  <c r="L48" i="260"/>
  <c r="L49" i="260"/>
  <c r="L50" i="260"/>
  <c r="L51" i="260"/>
  <c r="L52" i="260"/>
  <c r="L53" i="260"/>
  <c r="L54" i="260"/>
  <c r="L55" i="260"/>
  <c r="L56" i="260"/>
  <c r="L57" i="260"/>
  <c r="D60" i="260"/>
  <c r="G62" i="260"/>
  <c r="I62" i="260"/>
  <c r="L62" i="260"/>
  <c r="O62" i="260"/>
  <c r="G63" i="260"/>
  <c r="I63" i="260"/>
  <c r="L63" i="260"/>
  <c r="O63" i="260"/>
  <c r="G64" i="260"/>
  <c r="I64" i="260"/>
  <c r="L64" i="260"/>
  <c r="O64" i="260"/>
  <c r="G65" i="260"/>
  <c r="I65" i="260"/>
  <c r="L65" i="260"/>
  <c r="O65" i="260"/>
  <c r="G66" i="260"/>
  <c r="I66" i="260"/>
  <c r="L66" i="260"/>
  <c r="O66" i="260"/>
  <c r="G67" i="260"/>
  <c r="I67" i="260"/>
  <c r="L67" i="260"/>
  <c r="O67" i="260"/>
  <c r="G68" i="260"/>
  <c r="I68" i="260"/>
  <c r="L68" i="260"/>
  <c r="O68" i="260"/>
  <c r="G69" i="260"/>
  <c r="I69" i="260"/>
  <c r="L69" i="260"/>
  <c r="O69" i="260"/>
  <c r="G70" i="260"/>
  <c r="I70" i="260"/>
  <c r="L70" i="260"/>
  <c r="O70" i="260"/>
  <c r="G71" i="260"/>
  <c r="I71" i="260"/>
  <c r="L71" i="260"/>
  <c r="O71" i="260"/>
  <c r="G72" i="260"/>
  <c r="I72" i="260"/>
  <c r="L72" i="260"/>
  <c r="O72" i="260"/>
  <c r="G73" i="260"/>
  <c r="I73" i="260"/>
  <c r="L73" i="260"/>
  <c r="O73" i="260"/>
  <c r="G74" i="260"/>
  <c r="I74" i="260"/>
  <c r="L74" i="260"/>
  <c r="O74" i="260"/>
  <c r="G75" i="260"/>
  <c r="I75" i="260"/>
  <c r="L75" i="260"/>
  <c r="O75" i="260"/>
  <c r="G76" i="260"/>
  <c r="I76" i="260"/>
  <c r="L76" i="260"/>
  <c r="O76" i="260"/>
  <c r="G77" i="260"/>
  <c r="I77" i="260"/>
  <c r="L77" i="260"/>
  <c r="O77" i="260"/>
  <c r="G78" i="260"/>
  <c r="I78" i="260"/>
  <c r="L78" i="260"/>
  <c r="O78" i="260"/>
  <c r="G79" i="260"/>
  <c r="I79" i="260"/>
  <c r="L79" i="260"/>
  <c r="O79" i="260"/>
  <c r="G80" i="260"/>
  <c r="I80" i="260"/>
  <c r="L80" i="260"/>
  <c r="O80" i="260"/>
  <c r="G81" i="260"/>
  <c r="I81" i="260"/>
  <c r="L81" i="260"/>
  <c r="O81" i="260"/>
  <c r="G82" i="260"/>
  <c r="I82" i="260"/>
  <c r="L82" i="260"/>
  <c r="O82" i="260"/>
  <c r="G83" i="260"/>
  <c r="I83" i="260"/>
  <c r="L83" i="260"/>
  <c r="O83" i="260"/>
  <c r="L84" i="260"/>
  <c r="D88" i="260"/>
  <c r="H90" i="260"/>
  <c r="O90" i="260"/>
  <c r="H91" i="260"/>
  <c r="O91" i="260"/>
  <c r="H92" i="260"/>
  <c r="O92" i="260"/>
  <c r="H93" i="260"/>
  <c r="O93" i="260"/>
  <c r="H94" i="260"/>
  <c r="O94" i="260"/>
  <c r="H95" i="260"/>
  <c r="O95" i="260"/>
  <c r="H96" i="260"/>
  <c r="O96" i="260"/>
  <c r="H97" i="260"/>
  <c r="O97" i="260"/>
  <c r="H98" i="260"/>
  <c r="O98" i="260"/>
  <c r="H99" i="260"/>
  <c r="O99" i="260"/>
  <c r="H100" i="260"/>
  <c r="O100" i="260"/>
  <c r="H101" i="260"/>
  <c r="O101" i="260"/>
  <c r="H102" i="260"/>
  <c r="O102" i="260"/>
  <c r="H103" i="260"/>
  <c r="O103" i="260"/>
  <c r="H104" i="260"/>
  <c r="O104" i="260"/>
  <c r="H105" i="260"/>
  <c r="O105" i="260"/>
  <c r="H106" i="260"/>
  <c r="O106" i="260"/>
  <c r="H107" i="260"/>
  <c r="O107" i="260"/>
  <c r="L108" i="260"/>
  <c r="L112" i="260"/>
  <c r="L113" i="260"/>
  <c r="L114" i="260"/>
  <c r="L115" i="260"/>
  <c r="L116" i="260"/>
  <c r="L117" i="260"/>
  <c r="L118" i="260"/>
  <c r="L119" i="260"/>
  <c r="L120" i="260"/>
  <c r="L121" i="260"/>
  <c r="L122" i="260"/>
  <c r="L123" i="260"/>
  <c r="L124" i="260"/>
  <c r="L125" i="260"/>
  <c r="L126" i="260"/>
  <c r="L127" i="260"/>
  <c r="L128" i="260"/>
  <c r="L129" i="260"/>
  <c r="L130" i="260"/>
  <c r="L152" i="260"/>
  <c r="L154" i="260"/>
  <c r="L160" i="260"/>
  <c r="L161" i="260"/>
  <c r="L162" i="260"/>
  <c r="L164" i="260"/>
  <c r="M166" i="260"/>
  <c r="L167" i="260"/>
  <c r="L168" i="260"/>
  <c r="L170" i="260" s="1"/>
  <c r="J169" i="260"/>
  <c r="J171" i="260"/>
  <c r="L171" i="260"/>
  <c r="Q16" i="93" s="1" a="1"/>
  <c r="Q16" i="93" s="1"/>
  <c r="O50" i="188" s="1"/>
  <c r="L176" i="260"/>
  <c r="I16" i="93" s="1" a="1"/>
  <c r="I16" i="93" s="1"/>
  <c r="C16" i="93" a="1"/>
  <c r="C16" i="93"/>
  <c r="L178" i="260"/>
  <c r="L179" i="260"/>
  <c r="L180" i="260"/>
  <c r="L181" i="260"/>
  <c r="F12" i="261"/>
  <c r="H19" i="261"/>
  <c r="L21" i="261"/>
  <c r="L22" i="261"/>
  <c r="L23" i="261"/>
  <c r="L24" i="261"/>
  <c r="L25" i="261"/>
  <c r="L26" i="261"/>
  <c r="L27" i="261"/>
  <c r="L28" i="261"/>
  <c r="L29" i="261"/>
  <c r="L30" i="261"/>
  <c r="L31" i="261"/>
  <c r="L32" i="261"/>
  <c r="L33" i="261"/>
  <c r="L34" i="261"/>
  <c r="L35" i="261"/>
  <c r="L36" i="261"/>
  <c r="L37" i="261"/>
  <c r="L38" i="261"/>
  <c r="L39" i="261"/>
  <c r="L40" i="261"/>
  <c r="L41" i="261"/>
  <c r="L42" i="261"/>
  <c r="L43" i="261"/>
  <c r="L44" i="261"/>
  <c r="L45" i="261"/>
  <c r="L46" i="261"/>
  <c r="L47" i="261"/>
  <c r="L48" i="261"/>
  <c r="L49" i="261"/>
  <c r="L50" i="261"/>
  <c r="L51" i="261"/>
  <c r="L52" i="261"/>
  <c r="L53" i="261"/>
  <c r="L54" i="261"/>
  <c r="L55" i="261"/>
  <c r="L56" i="261"/>
  <c r="L57" i="261"/>
  <c r="D60" i="261"/>
  <c r="G62" i="261"/>
  <c r="I62" i="261"/>
  <c r="L62" i="261"/>
  <c r="O62" i="261"/>
  <c r="G63" i="261"/>
  <c r="I63" i="261"/>
  <c r="L63" i="261"/>
  <c r="O63" i="261"/>
  <c r="G64" i="261"/>
  <c r="I64" i="261"/>
  <c r="L64" i="261"/>
  <c r="O64" i="261"/>
  <c r="G65" i="261"/>
  <c r="I65" i="261"/>
  <c r="L65" i="261"/>
  <c r="O65" i="261"/>
  <c r="G66" i="261"/>
  <c r="I66" i="261"/>
  <c r="L66" i="261"/>
  <c r="O66" i="261"/>
  <c r="G67" i="261"/>
  <c r="I67" i="261"/>
  <c r="L67" i="261"/>
  <c r="O67" i="261"/>
  <c r="G68" i="261"/>
  <c r="I68" i="261"/>
  <c r="L68" i="261"/>
  <c r="O68" i="261"/>
  <c r="G69" i="261"/>
  <c r="I69" i="261"/>
  <c r="L69" i="261"/>
  <c r="O69" i="261"/>
  <c r="G70" i="261"/>
  <c r="I70" i="261"/>
  <c r="L70" i="261"/>
  <c r="O70" i="261"/>
  <c r="G71" i="261"/>
  <c r="I71" i="261"/>
  <c r="L71" i="261"/>
  <c r="O71" i="261"/>
  <c r="G72" i="261"/>
  <c r="I72" i="261"/>
  <c r="L72" i="261"/>
  <c r="O72" i="261"/>
  <c r="G73" i="261"/>
  <c r="I73" i="261"/>
  <c r="L73" i="261"/>
  <c r="O73" i="261"/>
  <c r="G74" i="261"/>
  <c r="I74" i="261"/>
  <c r="L74" i="261"/>
  <c r="O74" i="261"/>
  <c r="G75" i="261"/>
  <c r="I75" i="261"/>
  <c r="L75" i="261"/>
  <c r="O75" i="261"/>
  <c r="G76" i="261"/>
  <c r="I76" i="261"/>
  <c r="L76" i="261"/>
  <c r="O76" i="261"/>
  <c r="G77" i="261"/>
  <c r="I77" i="261"/>
  <c r="L77" i="261"/>
  <c r="O77" i="261"/>
  <c r="G78" i="261"/>
  <c r="I78" i="261"/>
  <c r="L78" i="261"/>
  <c r="O78" i="261"/>
  <c r="G79" i="261"/>
  <c r="I79" i="261"/>
  <c r="L79" i="261"/>
  <c r="O79" i="261"/>
  <c r="G80" i="261"/>
  <c r="I80" i="261"/>
  <c r="L80" i="261"/>
  <c r="O80" i="261"/>
  <c r="G81" i="261"/>
  <c r="I81" i="261"/>
  <c r="L81" i="261"/>
  <c r="O81" i="261"/>
  <c r="G82" i="261"/>
  <c r="I82" i="261"/>
  <c r="L82" i="261"/>
  <c r="O82" i="261"/>
  <c r="G83" i="261"/>
  <c r="I83" i="261"/>
  <c r="L83" i="261"/>
  <c r="O83" i="261"/>
  <c r="L84" i="261"/>
  <c r="D88" i="261"/>
  <c r="H90" i="261"/>
  <c r="O90" i="261"/>
  <c r="H91" i="261"/>
  <c r="O91" i="261"/>
  <c r="H92" i="261"/>
  <c r="O92" i="261"/>
  <c r="H93" i="261"/>
  <c r="O93" i="261"/>
  <c r="H94" i="261"/>
  <c r="O94" i="261"/>
  <c r="H95" i="261"/>
  <c r="O95" i="261"/>
  <c r="H96" i="261"/>
  <c r="O96" i="261"/>
  <c r="H97" i="261"/>
  <c r="O97" i="261"/>
  <c r="H98" i="261"/>
  <c r="O98" i="261"/>
  <c r="H99" i="261"/>
  <c r="O99" i="261"/>
  <c r="H100" i="261"/>
  <c r="O100" i="261"/>
  <c r="H101" i="261"/>
  <c r="O101" i="261"/>
  <c r="H102" i="261"/>
  <c r="O102" i="261"/>
  <c r="H103" i="261"/>
  <c r="O103" i="261"/>
  <c r="H104" i="261"/>
  <c r="O104" i="261"/>
  <c r="H105" i="261"/>
  <c r="O105" i="261"/>
  <c r="H106" i="261"/>
  <c r="O106" i="261"/>
  <c r="H107" i="261"/>
  <c r="O107" i="261"/>
  <c r="L108" i="261"/>
  <c r="L112" i="261"/>
  <c r="L113" i="261"/>
  <c r="L114" i="261"/>
  <c r="L115" i="261"/>
  <c r="L116" i="261"/>
  <c r="L117" i="261"/>
  <c r="L118" i="261"/>
  <c r="L119" i="261"/>
  <c r="L120" i="261"/>
  <c r="L121" i="261"/>
  <c r="L122" i="261"/>
  <c r="L123" i="261"/>
  <c r="L124" i="261"/>
  <c r="L125" i="261"/>
  <c r="L126" i="261"/>
  <c r="L127" i="261"/>
  <c r="L128" i="261"/>
  <c r="L129" i="261"/>
  <c r="L130" i="261"/>
  <c r="L152" i="261"/>
  <c r="L154" i="261"/>
  <c r="L160" i="261"/>
  <c r="L161" i="261"/>
  <c r="L162" i="261"/>
  <c r="L164" i="261"/>
  <c r="M166" i="261"/>
  <c r="L167" i="261"/>
  <c r="L168" i="261"/>
  <c r="L170" i="261" s="1"/>
  <c r="J169" i="261"/>
  <c r="J171" i="261"/>
  <c r="L171" i="261"/>
  <c r="Q17" i="93" s="1" a="1"/>
  <c r="Q17" i="93" s="1"/>
  <c r="O55" i="188" s="1"/>
  <c r="L176" i="261"/>
  <c r="I17" i="93" s="1" a="1"/>
  <c r="I17" i="93" s="1"/>
  <c r="C17" i="93" a="1"/>
  <c r="C17" i="93"/>
  <c r="L178" i="261"/>
  <c r="L179" i="261"/>
  <c r="L180" i="261"/>
  <c r="L181" i="261"/>
  <c r="X16" i="102"/>
  <c r="I18" i="102"/>
  <c r="J18" i="102"/>
  <c r="K18" i="102"/>
  <c r="L18" i="102"/>
  <c r="M18" i="102"/>
  <c r="N18" i="102"/>
  <c r="O18" i="102"/>
  <c r="P18" i="102"/>
  <c r="Q18" i="102"/>
  <c r="R18" i="102"/>
  <c r="S18" i="102"/>
  <c r="T18" i="102"/>
  <c r="U18" i="102"/>
  <c r="V18" i="102"/>
  <c r="W18" i="102"/>
  <c r="X18" i="102"/>
  <c r="Z20" i="102"/>
  <c r="AA20" i="102"/>
  <c r="AB20" i="102"/>
  <c r="AC20" i="102"/>
  <c r="AD20" i="102"/>
  <c r="AE20" i="102"/>
  <c r="AF20" i="102"/>
  <c r="AG20" i="102"/>
  <c r="AH20" i="102"/>
  <c r="AI20" i="102"/>
  <c r="AJ20" i="102"/>
  <c r="AK20" i="102"/>
  <c r="AL20" i="102"/>
  <c r="AM20" i="102"/>
  <c r="AN20" i="102"/>
  <c r="AO20" i="102"/>
  <c r="Z21" i="102"/>
  <c r="AA21" i="102"/>
  <c r="AB21" i="102"/>
  <c r="AC21" i="102"/>
  <c r="AD21" i="102"/>
  <c r="AE21" i="102"/>
  <c r="AF21" i="102"/>
  <c r="AG21" i="102"/>
  <c r="AH21" i="102"/>
  <c r="AI21" i="102"/>
  <c r="AJ21" i="102"/>
  <c r="AK21" i="102"/>
  <c r="AL21" i="102"/>
  <c r="AM21" i="102"/>
  <c r="AN21" i="102"/>
  <c r="AO21" i="102"/>
  <c r="Z22" i="102"/>
  <c r="AA22" i="102"/>
  <c r="AB22" i="102"/>
  <c r="AC22" i="102"/>
  <c r="AD22" i="102"/>
  <c r="AE22" i="102"/>
  <c r="AF22" i="102"/>
  <c r="AG22" i="102"/>
  <c r="AH22" i="102"/>
  <c r="AI22" i="102"/>
  <c r="AJ22" i="102"/>
  <c r="AK22" i="102"/>
  <c r="AL22" i="102"/>
  <c r="AM22" i="102"/>
  <c r="AN22" i="102"/>
  <c r="AO22" i="102"/>
  <c r="Z23" i="102"/>
  <c r="AA23" i="102"/>
  <c r="AB23" i="102"/>
  <c r="AC23" i="102"/>
  <c r="AD23" i="102"/>
  <c r="AE23" i="102"/>
  <c r="AF23" i="102"/>
  <c r="AG23" i="102"/>
  <c r="AH23" i="102"/>
  <c r="AI23" i="102"/>
  <c r="AJ23" i="102"/>
  <c r="AK23" i="102"/>
  <c r="AL23" i="102"/>
  <c r="AM23" i="102"/>
  <c r="AN23" i="102"/>
  <c r="AO23" i="102"/>
  <c r="Z24" i="102"/>
  <c r="AA24" i="102"/>
  <c r="AB24" i="102"/>
  <c r="AC24" i="102"/>
  <c r="AD24" i="102"/>
  <c r="AE24" i="102"/>
  <c r="AF24" i="102"/>
  <c r="AG24" i="102"/>
  <c r="AH24" i="102"/>
  <c r="AI24" i="102"/>
  <c r="AJ24" i="102"/>
  <c r="AK24" i="102"/>
  <c r="AL24" i="102"/>
  <c r="AM24" i="102"/>
  <c r="AN24" i="102"/>
  <c r="AO24" i="102"/>
  <c r="Z25" i="102"/>
  <c r="AA25" i="102"/>
  <c r="AB25" i="102"/>
  <c r="AC25" i="102"/>
  <c r="AD25" i="102"/>
  <c r="AE25" i="102"/>
  <c r="AF25" i="102"/>
  <c r="AG25" i="102"/>
  <c r="AH25" i="102"/>
  <c r="AI25" i="102"/>
  <c r="AJ25" i="102"/>
  <c r="AK25" i="102"/>
  <c r="AL25" i="102"/>
  <c r="AM25" i="102"/>
  <c r="AN25" i="102"/>
  <c r="AO25" i="102"/>
  <c r="Z26" i="102"/>
  <c r="AA26" i="102"/>
  <c r="AB26" i="102"/>
  <c r="AC26" i="102"/>
  <c r="AD26" i="102"/>
  <c r="AE26" i="102"/>
  <c r="AF26" i="102"/>
  <c r="AG26" i="102"/>
  <c r="AH26" i="102"/>
  <c r="AI26" i="102"/>
  <c r="AJ26" i="102"/>
  <c r="AK26" i="102"/>
  <c r="AL26" i="102"/>
  <c r="AM26" i="102"/>
  <c r="AN26" i="102"/>
  <c r="AO26" i="102"/>
  <c r="F27" i="102"/>
  <c r="I27" i="102"/>
  <c r="I29" i="102"/>
  <c r="J29" i="102"/>
  <c r="K29" i="102"/>
  <c r="L29" i="102"/>
  <c r="M29" i="102"/>
  <c r="N29" i="102"/>
  <c r="O29" i="102"/>
  <c r="P29" i="102"/>
  <c r="Q29" i="102"/>
  <c r="R29" i="102"/>
  <c r="S29" i="102"/>
  <c r="T29" i="102"/>
  <c r="U29" i="102"/>
  <c r="V29" i="102"/>
  <c r="W29" i="102"/>
  <c r="X29" i="102"/>
  <c r="Z31" i="102"/>
  <c r="AA31" i="102"/>
  <c r="AB31" i="102"/>
  <c r="AC31" i="102"/>
  <c r="AD31" i="102"/>
  <c r="AE31" i="102"/>
  <c r="AF31" i="102"/>
  <c r="AG31" i="102"/>
  <c r="AH31" i="102"/>
  <c r="AI31" i="102"/>
  <c r="AJ31" i="102"/>
  <c r="AK31" i="102"/>
  <c r="AL31" i="102"/>
  <c r="AM31" i="102"/>
  <c r="AN31" i="102"/>
  <c r="AO31" i="102"/>
  <c r="Z32" i="102"/>
  <c r="AA32" i="102"/>
  <c r="AB32" i="102"/>
  <c r="AC32" i="102"/>
  <c r="AD32" i="102"/>
  <c r="AE32" i="102"/>
  <c r="AF32" i="102"/>
  <c r="AG32" i="102"/>
  <c r="AH32" i="102"/>
  <c r="AI32" i="102"/>
  <c r="AJ32" i="102"/>
  <c r="AK32" i="102"/>
  <c r="AL32" i="102"/>
  <c r="AM32" i="102"/>
  <c r="AN32" i="102"/>
  <c r="AO32" i="102"/>
  <c r="Z33" i="102"/>
  <c r="AA33" i="102"/>
  <c r="AB33" i="102"/>
  <c r="AC33" i="102"/>
  <c r="AD33" i="102"/>
  <c r="AE33" i="102"/>
  <c r="AF33" i="102"/>
  <c r="AG33" i="102"/>
  <c r="AH33" i="102"/>
  <c r="AI33" i="102"/>
  <c r="AJ33" i="102"/>
  <c r="AK33" i="102"/>
  <c r="AL33" i="102"/>
  <c r="AM33" i="102"/>
  <c r="AN33" i="102"/>
  <c r="AO33" i="102"/>
  <c r="Z34" i="102"/>
  <c r="AA34" i="102"/>
  <c r="AB34" i="102"/>
  <c r="AC34" i="102"/>
  <c r="AD34" i="102"/>
  <c r="AE34" i="102"/>
  <c r="AF34" i="102"/>
  <c r="AG34" i="102"/>
  <c r="AH34" i="102"/>
  <c r="AI34" i="102"/>
  <c r="AJ34" i="102"/>
  <c r="AK34" i="102"/>
  <c r="AL34" i="102"/>
  <c r="AM34" i="102"/>
  <c r="AN34" i="102"/>
  <c r="AO34" i="102"/>
  <c r="Z35" i="102"/>
  <c r="AA35" i="102"/>
  <c r="AB35" i="102"/>
  <c r="AC35" i="102"/>
  <c r="AD35" i="102"/>
  <c r="AE35" i="102"/>
  <c r="AF35" i="102"/>
  <c r="AG35" i="102"/>
  <c r="AH35" i="102"/>
  <c r="AI35" i="102"/>
  <c r="AJ35" i="102"/>
  <c r="AK35" i="102"/>
  <c r="AL35" i="102"/>
  <c r="AM35" i="102"/>
  <c r="AN35" i="102"/>
  <c r="AO35" i="102"/>
  <c r="Z36" i="102"/>
  <c r="AA36" i="102"/>
  <c r="AB36" i="102"/>
  <c r="AC36" i="102"/>
  <c r="AD36" i="102"/>
  <c r="AE36" i="102"/>
  <c r="AF36" i="102"/>
  <c r="AG36" i="102"/>
  <c r="AH36" i="102"/>
  <c r="AI36" i="102"/>
  <c r="AJ36" i="102"/>
  <c r="AK36" i="102"/>
  <c r="AL36" i="102"/>
  <c r="AM36" i="102"/>
  <c r="AN36" i="102"/>
  <c r="AO36" i="102"/>
  <c r="Z37" i="102"/>
  <c r="AA37" i="102"/>
  <c r="AB37" i="102"/>
  <c r="AC37" i="102"/>
  <c r="AD37" i="102"/>
  <c r="AE37" i="102"/>
  <c r="AF37" i="102"/>
  <c r="AG37" i="102"/>
  <c r="AH37" i="102"/>
  <c r="AI37" i="102"/>
  <c r="AJ37" i="102"/>
  <c r="AK37" i="102"/>
  <c r="AL37" i="102"/>
  <c r="AM37" i="102"/>
  <c r="AN37" i="102"/>
  <c r="AO37" i="102"/>
  <c r="Z38" i="102"/>
  <c r="AA38" i="102"/>
  <c r="AB38" i="102"/>
  <c r="AC38" i="102"/>
  <c r="AD38" i="102"/>
  <c r="AE38" i="102"/>
  <c r="AF38" i="102"/>
  <c r="AG38" i="102"/>
  <c r="AH38" i="102"/>
  <c r="AI38" i="102"/>
  <c r="AJ38" i="102"/>
  <c r="AK38" i="102"/>
  <c r="AL38" i="102"/>
  <c r="AM38" i="102"/>
  <c r="AN38" i="102"/>
  <c r="AO38" i="102"/>
  <c r="Z39" i="102"/>
  <c r="AA39" i="102"/>
  <c r="AB39" i="102"/>
  <c r="AC39" i="102"/>
  <c r="AD39" i="102"/>
  <c r="AE39" i="102"/>
  <c r="AF39" i="102"/>
  <c r="AG39" i="102"/>
  <c r="AH39" i="102"/>
  <c r="AI39" i="102"/>
  <c r="AJ39" i="102"/>
  <c r="AK39" i="102"/>
  <c r="AL39" i="102"/>
  <c r="AM39" i="102"/>
  <c r="AN39" i="102"/>
  <c r="AO39" i="102"/>
  <c r="Z40" i="102"/>
  <c r="AA40" i="102"/>
  <c r="AB40" i="102"/>
  <c r="AC40" i="102"/>
  <c r="AD40" i="102"/>
  <c r="AE40" i="102"/>
  <c r="AF40" i="102"/>
  <c r="AG40" i="102"/>
  <c r="AH40" i="102"/>
  <c r="AI40" i="102"/>
  <c r="AJ40" i="102"/>
  <c r="AK40" i="102"/>
  <c r="AL40" i="102"/>
  <c r="AM40" i="102"/>
  <c r="AN40" i="102"/>
  <c r="AO40" i="102"/>
  <c r="F41" i="102"/>
  <c r="I41" i="102"/>
  <c r="I43" i="102"/>
  <c r="J43" i="102"/>
  <c r="K43" i="102"/>
  <c r="L43" i="102"/>
  <c r="M43" i="102"/>
  <c r="N43" i="102"/>
  <c r="O43" i="102"/>
  <c r="P43" i="102"/>
  <c r="Q43" i="102"/>
  <c r="R43" i="102"/>
  <c r="S43" i="102"/>
  <c r="T43" i="102"/>
  <c r="U43" i="102"/>
  <c r="V43" i="102"/>
  <c r="W43" i="102"/>
  <c r="X43" i="102"/>
  <c r="Z45" i="102"/>
  <c r="AA45" i="102"/>
  <c r="AB45" i="102"/>
  <c r="AC45" i="102"/>
  <c r="AD45" i="102"/>
  <c r="AE45" i="102"/>
  <c r="AF45" i="102"/>
  <c r="AG45" i="102"/>
  <c r="AH45" i="102"/>
  <c r="AI45" i="102"/>
  <c r="AJ45" i="102"/>
  <c r="AK45" i="102"/>
  <c r="AL45" i="102"/>
  <c r="AM45" i="102"/>
  <c r="AN45" i="102"/>
  <c r="AO45" i="102"/>
  <c r="Z46" i="102"/>
  <c r="AA46" i="102"/>
  <c r="AB46" i="102"/>
  <c r="AC46" i="102"/>
  <c r="AD46" i="102"/>
  <c r="AE46" i="102"/>
  <c r="AF46" i="102"/>
  <c r="AG46" i="102"/>
  <c r="AH46" i="102"/>
  <c r="AI46" i="102"/>
  <c r="AJ46" i="102"/>
  <c r="AK46" i="102"/>
  <c r="AL46" i="102"/>
  <c r="AM46" i="102"/>
  <c r="AN46" i="102"/>
  <c r="AO46" i="102"/>
  <c r="Z47" i="102"/>
  <c r="AA47" i="102"/>
  <c r="AB47" i="102"/>
  <c r="AC47" i="102"/>
  <c r="AD47" i="102"/>
  <c r="AE47" i="102"/>
  <c r="AF47" i="102"/>
  <c r="AG47" i="102"/>
  <c r="AH47" i="102"/>
  <c r="AI47" i="102"/>
  <c r="AJ47" i="102"/>
  <c r="AK47" i="102"/>
  <c r="AL47" i="102"/>
  <c r="AM47" i="102"/>
  <c r="AN47" i="102"/>
  <c r="AO47" i="102"/>
  <c r="Z48" i="102"/>
  <c r="AA48" i="102"/>
  <c r="AB48" i="102"/>
  <c r="AC48" i="102"/>
  <c r="AD48" i="102"/>
  <c r="AE48" i="102"/>
  <c r="AF48" i="102"/>
  <c r="AG48" i="102"/>
  <c r="AH48" i="102"/>
  <c r="AI48" i="102"/>
  <c r="AJ48" i="102"/>
  <c r="AK48" i="102"/>
  <c r="AL48" i="102"/>
  <c r="AM48" i="102"/>
  <c r="AN48" i="102"/>
  <c r="AO48" i="102"/>
  <c r="Z49" i="102"/>
  <c r="AA49" i="102"/>
  <c r="AB49" i="102"/>
  <c r="AC49" i="102"/>
  <c r="AD49" i="102"/>
  <c r="AE49" i="102"/>
  <c r="AF49" i="102"/>
  <c r="AG49" i="102"/>
  <c r="AH49" i="102"/>
  <c r="AI49" i="102"/>
  <c r="AJ49" i="102"/>
  <c r="AK49" i="102"/>
  <c r="AL49" i="102"/>
  <c r="AM49" i="102"/>
  <c r="AN49" i="102"/>
  <c r="AO49" i="102"/>
  <c r="Z50" i="102"/>
  <c r="AA50" i="102"/>
  <c r="AB50" i="102"/>
  <c r="AC50" i="102"/>
  <c r="AD50" i="102"/>
  <c r="AE50" i="102"/>
  <c r="AF50" i="102"/>
  <c r="AG50" i="102"/>
  <c r="AH50" i="102"/>
  <c r="AI50" i="102"/>
  <c r="AJ50" i="102"/>
  <c r="AK50" i="102"/>
  <c r="AL50" i="102"/>
  <c r="AM50" i="102"/>
  <c r="AN50" i="102"/>
  <c r="AO50" i="102"/>
  <c r="Z51" i="102"/>
  <c r="AA51" i="102"/>
  <c r="AB51" i="102"/>
  <c r="AC51" i="102"/>
  <c r="AD51" i="102"/>
  <c r="AE51" i="102"/>
  <c r="AF51" i="102"/>
  <c r="AG51" i="102"/>
  <c r="AH51" i="102"/>
  <c r="AI51" i="102"/>
  <c r="AJ51" i="102"/>
  <c r="AK51" i="102"/>
  <c r="AL51" i="102"/>
  <c r="AM51" i="102"/>
  <c r="AN51" i="102"/>
  <c r="AO51" i="102"/>
  <c r="Z52" i="102"/>
  <c r="AA52" i="102"/>
  <c r="AB52" i="102"/>
  <c r="AC52" i="102"/>
  <c r="AD52" i="102"/>
  <c r="AE52" i="102"/>
  <c r="AF52" i="102"/>
  <c r="AG52" i="102"/>
  <c r="AH52" i="102"/>
  <c r="AI52" i="102"/>
  <c r="AJ52" i="102"/>
  <c r="AK52" i="102"/>
  <c r="AL52" i="102"/>
  <c r="AM52" i="102"/>
  <c r="AN52" i="102"/>
  <c r="AO52" i="102"/>
  <c r="Z53" i="102"/>
  <c r="AA53" i="102"/>
  <c r="AB53" i="102"/>
  <c r="AC53" i="102"/>
  <c r="AD53" i="102"/>
  <c r="AE53" i="102"/>
  <c r="AF53" i="102"/>
  <c r="AG53" i="102"/>
  <c r="AH53" i="102"/>
  <c r="AI53" i="102"/>
  <c r="AJ53" i="102"/>
  <c r="AK53" i="102"/>
  <c r="AL53" i="102"/>
  <c r="AM53" i="102"/>
  <c r="AN53" i="102"/>
  <c r="AO53" i="102"/>
  <c r="Z54" i="102"/>
  <c r="AA54" i="102"/>
  <c r="AB54" i="102"/>
  <c r="AC54" i="102"/>
  <c r="AD54" i="102"/>
  <c r="AE54" i="102"/>
  <c r="AF54" i="102"/>
  <c r="AG54" i="102"/>
  <c r="AH54" i="102"/>
  <c r="AI54" i="102"/>
  <c r="AJ54" i="102"/>
  <c r="AK54" i="102"/>
  <c r="AL54" i="102"/>
  <c r="AM54" i="102"/>
  <c r="AN54" i="102"/>
  <c r="AO54" i="102"/>
  <c r="F55" i="102"/>
  <c r="I55" i="102"/>
  <c r="J55" i="102"/>
  <c r="K55" i="102"/>
  <c r="L55" i="102"/>
  <c r="M55" i="102"/>
  <c r="N55" i="102"/>
  <c r="O55" i="102"/>
  <c r="P55" i="102"/>
  <c r="Q55" i="102"/>
  <c r="R55" i="102"/>
  <c r="S55" i="102"/>
  <c r="T55" i="102"/>
  <c r="U55" i="102"/>
  <c r="V55" i="102"/>
  <c r="W55" i="102"/>
  <c r="X55" i="102"/>
  <c r="I57" i="102"/>
  <c r="J57" i="102"/>
  <c r="K57" i="102"/>
  <c r="L57" i="102"/>
  <c r="M57" i="102"/>
  <c r="N57" i="102"/>
  <c r="O57" i="102"/>
  <c r="P57" i="102"/>
  <c r="Q57" i="102"/>
  <c r="R57" i="102"/>
  <c r="S57" i="102"/>
  <c r="T57" i="102"/>
  <c r="U57" i="102"/>
  <c r="V57" i="102"/>
  <c r="W57" i="102"/>
  <c r="X57" i="102"/>
  <c r="Z59" i="102"/>
  <c r="AA59" i="102"/>
  <c r="AB59" i="102"/>
  <c r="AC59" i="102"/>
  <c r="AD59" i="102"/>
  <c r="AE59" i="102"/>
  <c r="AF59" i="102"/>
  <c r="AG59" i="102"/>
  <c r="AH59" i="102"/>
  <c r="AI59" i="102"/>
  <c r="AJ59" i="102"/>
  <c r="AK59" i="102"/>
  <c r="AL59" i="102"/>
  <c r="AM59" i="102"/>
  <c r="AN59" i="102"/>
  <c r="AO59" i="102"/>
  <c r="Z60" i="102"/>
  <c r="AA60" i="102"/>
  <c r="AB60" i="102"/>
  <c r="AC60" i="102"/>
  <c r="AD60" i="102"/>
  <c r="AE60" i="102"/>
  <c r="AF60" i="102"/>
  <c r="AG60" i="102"/>
  <c r="AH60" i="102"/>
  <c r="AI60" i="102"/>
  <c r="AJ60" i="102"/>
  <c r="AK60" i="102"/>
  <c r="AL60" i="102"/>
  <c r="AM60" i="102"/>
  <c r="AN60" i="102"/>
  <c r="AO60" i="102"/>
  <c r="Z61" i="102"/>
  <c r="AA61" i="102"/>
  <c r="AB61" i="102"/>
  <c r="AC61" i="102"/>
  <c r="AD61" i="102"/>
  <c r="AE61" i="102"/>
  <c r="AF61" i="102"/>
  <c r="AG61" i="102"/>
  <c r="AH61" i="102"/>
  <c r="AI61" i="102"/>
  <c r="AJ61" i="102"/>
  <c r="AK61" i="102"/>
  <c r="AL61" i="102"/>
  <c r="AM61" i="102"/>
  <c r="AN61" i="102"/>
  <c r="AO61" i="102"/>
  <c r="Z62" i="102"/>
  <c r="AA62" i="102"/>
  <c r="AB62" i="102"/>
  <c r="AC62" i="102"/>
  <c r="AD62" i="102"/>
  <c r="AE62" i="102"/>
  <c r="AF62" i="102"/>
  <c r="AG62" i="102"/>
  <c r="AH62" i="102"/>
  <c r="AI62" i="102"/>
  <c r="AJ62" i="102"/>
  <c r="AK62" i="102"/>
  <c r="AL62" i="102"/>
  <c r="AM62" i="102"/>
  <c r="AN62" i="102"/>
  <c r="AO62" i="102"/>
  <c r="Z63" i="102"/>
  <c r="AA63" i="102"/>
  <c r="AB63" i="102"/>
  <c r="AC63" i="102"/>
  <c r="AD63" i="102"/>
  <c r="AE63" i="102"/>
  <c r="AF63" i="102"/>
  <c r="AG63" i="102"/>
  <c r="AH63" i="102"/>
  <c r="AI63" i="102"/>
  <c r="AJ63" i="102"/>
  <c r="AK63" i="102"/>
  <c r="AL63" i="102"/>
  <c r="AM63" i="102"/>
  <c r="AN63" i="102"/>
  <c r="AO63" i="102"/>
  <c r="F64" i="102"/>
  <c r="I64" i="102"/>
  <c r="J64" i="102"/>
  <c r="K64" i="102"/>
  <c r="L64" i="102"/>
  <c r="M64" i="102"/>
  <c r="N64" i="102"/>
  <c r="O64" i="102"/>
  <c r="P64" i="102"/>
  <c r="Q64" i="102"/>
  <c r="R64" i="102"/>
  <c r="S64" i="102"/>
  <c r="T64" i="102"/>
  <c r="U64" i="102"/>
  <c r="V64" i="102"/>
  <c r="W64" i="102"/>
  <c r="X64" i="102"/>
  <c r="B66" i="102"/>
  <c r="I66" i="102"/>
  <c r="B67" i="102"/>
  <c r="F67" i="102"/>
  <c r="F73" i="102"/>
  <c r="F75" i="102"/>
  <c r="J80" i="102"/>
  <c r="I82" i="102"/>
  <c r="J82" i="102"/>
  <c r="K82" i="102"/>
  <c r="L82" i="102"/>
  <c r="M82" i="102"/>
  <c r="N82" i="102"/>
  <c r="O82" i="102"/>
  <c r="P82" i="102"/>
  <c r="Q82" i="102"/>
  <c r="R82" i="102"/>
  <c r="S82" i="102"/>
  <c r="T82" i="102"/>
  <c r="U82" i="102"/>
  <c r="V82" i="102"/>
  <c r="W82" i="102"/>
  <c r="X82" i="102"/>
  <c r="AA84" i="102"/>
  <c r="AB84" i="102"/>
  <c r="AC84" i="102"/>
  <c r="AD84" i="102"/>
  <c r="AE84" i="102"/>
  <c r="AF84" i="102"/>
  <c r="AG84" i="102"/>
  <c r="AH84" i="102"/>
  <c r="AI84" i="102"/>
  <c r="AJ84" i="102"/>
  <c r="AK84" i="102"/>
  <c r="AL84" i="102"/>
  <c r="AM84" i="102"/>
  <c r="AN84" i="102"/>
  <c r="AO84" i="102"/>
  <c r="AA85" i="102"/>
  <c r="AB85" i="102"/>
  <c r="AC85" i="102"/>
  <c r="AD85" i="102"/>
  <c r="AE85" i="102"/>
  <c r="AF85" i="102"/>
  <c r="AG85" i="102"/>
  <c r="AH85" i="102"/>
  <c r="AI85" i="102"/>
  <c r="AJ85" i="102"/>
  <c r="AK85" i="102"/>
  <c r="AL85" i="102"/>
  <c r="AM85" i="102"/>
  <c r="AN85" i="102"/>
  <c r="AO85" i="102"/>
  <c r="Z86" i="102"/>
  <c r="AA86" i="102"/>
  <c r="AB86" i="102"/>
  <c r="AC86" i="102"/>
  <c r="AD86" i="102"/>
  <c r="AE86" i="102"/>
  <c r="AF86" i="102"/>
  <c r="AG86" i="102"/>
  <c r="AH86" i="102"/>
  <c r="AI86" i="102"/>
  <c r="AJ86" i="102"/>
  <c r="AK86" i="102"/>
  <c r="AL86" i="102"/>
  <c r="AM86" i="102"/>
  <c r="AN86" i="102"/>
  <c r="AO86" i="102"/>
  <c r="Z87" i="102"/>
  <c r="AA87" i="102"/>
  <c r="AB87" i="102"/>
  <c r="AC87" i="102"/>
  <c r="AD87" i="102"/>
  <c r="AE87" i="102"/>
  <c r="AF87" i="102"/>
  <c r="AG87" i="102"/>
  <c r="AH87" i="102"/>
  <c r="AI87" i="102"/>
  <c r="AJ87" i="102"/>
  <c r="AK87" i="102"/>
  <c r="AL87" i="102"/>
  <c r="AM87" i="102"/>
  <c r="AN87" i="102"/>
  <c r="AO87" i="102"/>
  <c r="Z88" i="102"/>
  <c r="AA88" i="102"/>
  <c r="AB88" i="102"/>
  <c r="AC88" i="102"/>
  <c r="AD88" i="102"/>
  <c r="AE88" i="102"/>
  <c r="AF88" i="102"/>
  <c r="AG88" i="102"/>
  <c r="AH88" i="102"/>
  <c r="AI88" i="102"/>
  <c r="AJ88" i="102"/>
  <c r="AK88" i="102"/>
  <c r="AL88" i="102"/>
  <c r="AM88" i="102"/>
  <c r="AN88" i="102"/>
  <c r="AO88" i="102"/>
  <c r="Z89" i="102"/>
  <c r="AA89" i="102"/>
  <c r="AB89" i="102"/>
  <c r="AC89" i="102"/>
  <c r="AD89" i="102"/>
  <c r="AE89" i="102"/>
  <c r="AF89" i="102"/>
  <c r="AG89" i="102"/>
  <c r="AH89" i="102"/>
  <c r="AI89" i="102"/>
  <c r="AJ89" i="102"/>
  <c r="AK89" i="102"/>
  <c r="AL89" i="102"/>
  <c r="AM89" i="102"/>
  <c r="AN89" i="102"/>
  <c r="AO89" i="102"/>
  <c r="F90" i="102"/>
  <c r="I90" i="102"/>
  <c r="X90" i="102"/>
  <c r="I92" i="102"/>
  <c r="J92" i="102"/>
  <c r="K92" i="102"/>
  <c r="L92" i="102"/>
  <c r="M92" i="102"/>
  <c r="N92" i="102"/>
  <c r="O92" i="102"/>
  <c r="P92" i="102"/>
  <c r="Q92" i="102"/>
  <c r="R92" i="102"/>
  <c r="S92" i="102"/>
  <c r="T92" i="102"/>
  <c r="U92" i="102"/>
  <c r="V92" i="102"/>
  <c r="W92" i="102"/>
  <c r="X92" i="102"/>
  <c r="Z94" i="102"/>
  <c r="AA94" i="102"/>
  <c r="AB94" i="102"/>
  <c r="AC94" i="102"/>
  <c r="AD94" i="102"/>
  <c r="AE94" i="102"/>
  <c r="AF94" i="102"/>
  <c r="AG94" i="102"/>
  <c r="AH94" i="102"/>
  <c r="AI94" i="102"/>
  <c r="AJ94" i="102"/>
  <c r="AK94" i="102"/>
  <c r="AL94" i="102"/>
  <c r="AM94" i="102"/>
  <c r="AN94" i="102"/>
  <c r="AO94" i="102"/>
  <c r="Z95" i="102"/>
  <c r="AA95" i="102"/>
  <c r="AB95" i="102"/>
  <c r="AC95" i="102"/>
  <c r="AD95" i="102"/>
  <c r="AE95" i="102"/>
  <c r="AF95" i="102"/>
  <c r="AG95" i="102"/>
  <c r="AH95" i="102"/>
  <c r="AI95" i="102"/>
  <c r="AJ95" i="102"/>
  <c r="AK95" i="102"/>
  <c r="AL95" i="102"/>
  <c r="AM95" i="102"/>
  <c r="AN95" i="102"/>
  <c r="AO95" i="102"/>
  <c r="Z96" i="102"/>
  <c r="AA96" i="102"/>
  <c r="AB96" i="102"/>
  <c r="AC96" i="102"/>
  <c r="AD96" i="102"/>
  <c r="AE96" i="102"/>
  <c r="AF96" i="102"/>
  <c r="AG96" i="102"/>
  <c r="AH96" i="102"/>
  <c r="AI96" i="102"/>
  <c r="AJ96" i="102"/>
  <c r="AK96" i="102"/>
  <c r="AL96" i="102"/>
  <c r="AM96" i="102"/>
  <c r="AN96" i="102"/>
  <c r="AO96" i="102"/>
  <c r="Z97" i="102"/>
  <c r="AA97" i="102"/>
  <c r="AB97" i="102"/>
  <c r="AC97" i="102"/>
  <c r="AD97" i="102"/>
  <c r="AE97" i="102"/>
  <c r="AF97" i="102"/>
  <c r="AG97" i="102"/>
  <c r="AH97" i="102"/>
  <c r="AI97" i="102"/>
  <c r="AJ97" i="102"/>
  <c r="AK97" i="102"/>
  <c r="AL97" i="102"/>
  <c r="AM97" i="102"/>
  <c r="AN97" i="102"/>
  <c r="AO97" i="102"/>
  <c r="Z98" i="102"/>
  <c r="AA98" i="102"/>
  <c r="AB98" i="102"/>
  <c r="AC98" i="102"/>
  <c r="AD98" i="102"/>
  <c r="AE98" i="102"/>
  <c r="AF98" i="102"/>
  <c r="AG98" i="102"/>
  <c r="AH98" i="102"/>
  <c r="AI98" i="102"/>
  <c r="AJ98" i="102"/>
  <c r="AK98" i="102"/>
  <c r="AL98" i="102"/>
  <c r="AM98" i="102"/>
  <c r="AN98" i="102"/>
  <c r="AO98" i="102"/>
  <c r="Z99" i="102"/>
  <c r="AA99" i="102"/>
  <c r="AB99" i="102"/>
  <c r="AC99" i="102"/>
  <c r="AD99" i="102"/>
  <c r="AE99" i="102"/>
  <c r="AF99" i="102"/>
  <c r="AG99" i="102"/>
  <c r="AH99" i="102"/>
  <c r="AI99" i="102"/>
  <c r="AJ99" i="102"/>
  <c r="AK99" i="102"/>
  <c r="AL99" i="102"/>
  <c r="AM99" i="102"/>
  <c r="AN99" i="102"/>
  <c r="AO99" i="102"/>
  <c r="F100" i="102"/>
  <c r="I100" i="102"/>
  <c r="J100" i="102"/>
  <c r="K100" i="102"/>
  <c r="L100" i="102"/>
  <c r="M100" i="102"/>
  <c r="N100" i="102"/>
  <c r="O100" i="102"/>
  <c r="P100" i="102"/>
  <c r="Q100" i="102"/>
  <c r="R100" i="102"/>
  <c r="S100" i="102"/>
  <c r="T100" i="102"/>
  <c r="U100" i="102"/>
  <c r="V100" i="102"/>
  <c r="W100" i="102"/>
  <c r="X100" i="102"/>
  <c r="I102" i="102"/>
  <c r="J102" i="102"/>
  <c r="K102" i="102"/>
  <c r="L102" i="102"/>
  <c r="M102" i="102"/>
  <c r="N102" i="102"/>
  <c r="O102" i="102"/>
  <c r="P102" i="102"/>
  <c r="Q102" i="102"/>
  <c r="R102" i="102"/>
  <c r="S102" i="102"/>
  <c r="T102" i="102"/>
  <c r="U102" i="102"/>
  <c r="V102" i="102"/>
  <c r="W102" i="102"/>
  <c r="X102" i="102"/>
  <c r="Z104" i="102"/>
  <c r="AA104" i="102"/>
  <c r="AB104" i="102"/>
  <c r="AC104" i="102"/>
  <c r="AD104" i="102"/>
  <c r="AE104" i="102"/>
  <c r="AF104" i="102"/>
  <c r="AG104" i="102"/>
  <c r="AH104" i="102"/>
  <c r="AI104" i="102"/>
  <c r="AJ104" i="102"/>
  <c r="AK104" i="102"/>
  <c r="AL104" i="102"/>
  <c r="AM104" i="102"/>
  <c r="AN104" i="102"/>
  <c r="AO104" i="102"/>
  <c r="Z105" i="102"/>
  <c r="AA105" i="102"/>
  <c r="AB105" i="102"/>
  <c r="AC105" i="102"/>
  <c r="AD105" i="102"/>
  <c r="AE105" i="102"/>
  <c r="AF105" i="102"/>
  <c r="AG105" i="102"/>
  <c r="AH105" i="102"/>
  <c r="AI105" i="102"/>
  <c r="AJ105" i="102"/>
  <c r="AK105" i="102"/>
  <c r="AL105" i="102"/>
  <c r="AM105" i="102"/>
  <c r="AN105" i="102"/>
  <c r="AO105" i="102"/>
  <c r="Z106" i="102"/>
  <c r="AA106" i="102"/>
  <c r="AB106" i="102"/>
  <c r="AC106" i="102"/>
  <c r="AD106" i="102"/>
  <c r="AE106" i="102"/>
  <c r="AF106" i="102"/>
  <c r="AG106" i="102"/>
  <c r="AH106" i="102"/>
  <c r="AI106" i="102"/>
  <c r="AJ106" i="102"/>
  <c r="AK106" i="102"/>
  <c r="AL106" i="102"/>
  <c r="AM106" i="102"/>
  <c r="AN106" i="102"/>
  <c r="AO106" i="102"/>
  <c r="Z107" i="102"/>
  <c r="AA107" i="102"/>
  <c r="AB107" i="102"/>
  <c r="AC107" i="102"/>
  <c r="AD107" i="102"/>
  <c r="AE107" i="102"/>
  <c r="AF107" i="102"/>
  <c r="AG107" i="102"/>
  <c r="AH107" i="102"/>
  <c r="AI107" i="102"/>
  <c r="AJ107" i="102"/>
  <c r="AK107" i="102"/>
  <c r="AL107" i="102"/>
  <c r="AM107" i="102"/>
  <c r="AN107" i="102"/>
  <c r="AO107" i="102"/>
  <c r="Z108" i="102"/>
  <c r="AA108" i="102"/>
  <c r="AB108" i="102"/>
  <c r="AC108" i="102"/>
  <c r="AD108" i="102"/>
  <c r="AE108" i="102"/>
  <c r="AF108" i="102"/>
  <c r="AG108" i="102"/>
  <c r="AH108" i="102"/>
  <c r="AI108" i="102"/>
  <c r="AJ108" i="102"/>
  <c r="AK108" i="102"/>
  <c r="AL108" i="102"/>
  <c r="AM108" i="102"/>
  <c r="AN108" i="102"/>
  <c r="AO108" i="102"/>
  <c r="Z109" i="102"/>
  <c r="AA109" i="102"/>
  <c r="AB109" i="102"/>
  <c r="AC109" i="102"/>
  <c r="AD109" i="102"/>
  <c r="AE109" i="102"/>
  <c r="AF109" i="102"/>
  <c r="AG109" i="102"/>
  <c r="AH109" i="102"/>
  <c r="AI109" i="102"/>
  <c r="AJ109" i="102"/>
  <c r="AK109" i="102"/>
  <c r="AL109" i="102"/>
  <c r="AM109" i="102"/>
  <c r="AN109" i="102"/>
  <c r="AO109" i="102"/>
  <c r="Z110" i="102"/>
  <c r="AA110" i="102"/>
  <c r="AB110" i="102"/>
  <c r="AC110" i="102"/>
  <c r="AD110" i="102"/>
  <c r="AE110" i="102"/>
  <c r="AF110" i="102"/>
  <c r="AG110" i="102"/>
  <c r="AH110" i="102"/>
  <c r="AI110" i="102"/>
  <c r="AJ110" i="102"/>
  <c r="AK110" i="102"/>
  <c r="AL110" i="102"/>
  <c r="AM110" i="102"/>
  <c r="AN110" i="102"/>
  <c r="AO110" i="102"/>
  <c r="Z111" i="102"/>
  <c r="AA111" i="102"/>
  <c r="AB111" i="102"/>
  <c r="AC111" i="102"/>
  <c r="AD111" i="102"/>
  <c r="AE111" i="102"/>
  <c r="AF111" i="102"/>
  <c r="AG111" i="102"/>
  <c r="AH111" i="102"/>
  <c r="AI111" i="102"/>
  <c r="AJ111" i="102"/>
  <c r="AK111" i="102"/>
  <c r="AL111" i="102"/>
  <c r="AM111" i="102"/>
  <c r="AN111" i="102"/>
  <c r="AO111" i="102"/>
  <c r="Z112" i="102"/>
  <c r="AA112" i="102"/>
  <c r="AB112" i="102"/>
  <c r="AC112" i="102"/>
  <c r="AD112" i="102"/>
  <c r="AE112" i="102"/>
  <c r="AF112" i="102"/>
  <c r="AG112" i="102"/>
  <c r="AH112" i="102"/>
  <c r="AI112" i="102"/>
  <c r="AJ112" i="102"/>
  <c r="AK112" i="102"/>
  <c r="AL112" i="102"/>
  <c r="AM112" i="102"/>
  <c r="AN112" i="102"/>
  <c r="AO112" i="102"/>
  <c r="Z113" i="102"/>
  <c r="AA113" i="102"/>
  <c r="AB113" i="102"/>
  <c r="AC113" i="102"/>
  <c r="AD113" i="102"/>
  <c r="AE113" i="102"/>
  <c r="AF113" i="102"/>
  <c r="AG113" i="102"/>
  <c r="AH113" i="102"/>
  <c r="AI113" i="102"/>
  <c r="AJ113" i="102"/>
  <c r="AK113" i="102"/>
  <c r="AL113" i="102"/>
  <c r="AM113" i="102"/>
  <c r="AN113" i="102"/>
  <c r="AO113" i="102"/>
  <c r="F114" i="102"/>
  <c r="I114" i="102"/>
  <c r="I116" i="102"/>
  <c r="J116" i="102"/>
  <c r="K116" i="102"/>
  <c r="L116" i="102"/>
  <c r="M116" i="102"/>
  <c r="N116" i="102"/>
  <c r="O116" i="102"/>
  <c r="P116" i="102"/>
  <c r="Q116" i="102"/>
  <c r="R116" i="102"/>
  <c r="S116" i="102"/>
  <c r="T116" i="102"/>
  <c r="U116" i="102"/>
  <c r="V116" i="102"/>
  <c r="W116" i="102"/>
  <c r="X116" i="102"/>
  <c r="Z118" i="102"/>
  <c r="AA118" i="102"/>
  <c r="AB118" i="102"/>
  <c r="AC118" i="102"/>
  <c r="AD118" i="102"/>
  <c r="AE118" i="102"/>
  <c r="AF118" i="102"/>
  <c r="AG118" i="102"/>
  <c r="AH118" i="102"/>
  <c r="AI118" i="102"/>
  <c r="AJ118" i="102"/>
  <c r="AK118" i="102"/>
  <c r="AL118" i="102"/>
  <c r="AM118" i="102"/>
  <c r="AN118" i="102"/>
  <c r="AO118" i="102"/>
  <c r="Z119" i="102"/>
  <c r="AA119" i="102"/>
  <c r="AB119" i="102"/>
  <c r="AC119" i="102"/>
  <c r="AD119" i="102"/>
  <c r="AE119" i="102"/>
  <c r="AF119" i="102"/>
  <c r="AG119" i="102"/>
  <c r="AH119" i="102"/>
  <c r="AI119" i="102"/>
  <c r="AJ119" i="102"/>
  <c r="AK119" i="102"/>
  <c r="AL119" i="102"/>
  <c r="AM119" i="102"/>
  <c r="AN119" i="102"/>
  <c r="AO119" i="102"/>
  <c r="Z120" i="102"/>
  <c r="AA120" i="102"/>
  <c r="AB120" i="102"/>
  <c r="AC120" i="102"/>
  <c r="AD120" i="102"/>
  <c r="AE120" i="102"/>
  <c r="AF120" i="102"/>
  <c r="AG120" i="102"/>
  <c r="AH120" i="102"/>
  <c r="AI120" i="102"/>
  <c r="AJ120" i="102"/>
  <c r="AK120" i="102"/>
  <c r="AL120" i="102"/>
  <c r="AM120" i="102"/>
  <c r="AN120" i="102"/>
  <c r="AO120" i="102"/>
  <c r="Z121" i="102"/>
  <c r="AA121" i="102"/>
  <c r="AB121" i="102"/>
  <c r="AC121" i="102"/>
  <c r="AD121" i="102"/>
  <c r="AE121" i="102"/>
  <c r="AF121" i="102"/>
  <c r="AG121" i="102"/>
  <c r="AH121" i="102"/>
  <c r="AI121" i="102"/>
  <c r="AJ121" i="102"/>
  <c r="AK121" i="102"/>
  <c r="AL121" i="102"/>
  <c r="AM121" i="102"/>
  <c r="AN121" i="102"/>
  <c r="AO121" i="102"/>
  <c r="Z122" i="102"/>
  <c r="AA122" i="102"/>
  <c r="AB122" i="102"/>
  <c r="AC122" i="102"/>
  <c r="AD122" i="102"/>
  <c r="AE122" i="102"/>
  <c r="AF122" i="102"/>
  <c r="AG122" i="102"/>
  <c r="AH122" i="102"/>
  <c r="AI122" i="102"/>
  <c r="AJ122" i="102"/>
  <c r="AK122" i="102"/>
  <c r="AL122" i="102"/>
  <c r="AM122" i="102"/>
  <c r="AN122" i="102"/>
  <c r="AO122" i="102"/>
  <c r="Z123" i="102"/>
  <c r="AA123" i="102"/>
  <c r="AB123" i="102"/>
  <c r="AC123" i="102"/>
  <c r="AD123" i="102"/>
  <c r="AE123" i="102"/>
  <c r="AF123" i="102"/>
  <c r="AG123" i="102"/>
  <c r="AH123" i="102"/>
  <c r="AI123" i="102"/>
  <c r="AJ123" i="102"/>
  <c r="AK123" i="102"/>
  <c r="AL123" i="102"/>
  <c r="AM123" i="102"/>
  <c r="AN123" i="102"/>
  <c r="AO123" i="102"/>
  <c r="Z124" i="102"/>
  <c r="AA124" i="102"/>
  <c r="AB124" i="102"/>
  <c r="AC124" i="102"/>
  <c r="AD124" i="102"/>
  <c r="AE124" i="102"/>
  <c r="AF124" i="102"/>
  <c r="AG124" i="102"/>
  <c r="AH124" i="102"/>
  <c r="AI124" i="102"/>
  <c r="AJ124" i="102"/>
  <c r="AK124" i="102"/>
  <c r="AL124" i="102"/>
  <c r="AM124" i="102"/>
  <c r="AN124" i="102"/>
  <c r="AO124" i="102"/>
  <c r="Z125" i="102"/>
  <c r="AA125" i="102"/>
  <c r="AB125" i="102"/>
  <c r="AC125" i="102"/>
  <c r="AD125" i="102"/>
  <c r="AE125" i="102"/>
  <c r="AF125" i="102"/>
  <c r="AG125" i="102"/>
  <c r="AH125" i="102"/>
  <c r="AI125" i="102"/>
  <c r="AJ125" i="102"/>
  <c r="AK125" i="102"/>
  <c r="AL125" i="102"/>
  <c r="AM125" i="102"/>
  <c r="AN125" i="102"/>
  <c r="AO125" i="102"/>
  <c r="Z126" i="102"/>
  <c r="AA126" i="102"/>
  <c r="AB126" i="102"/>
  <c r="AC126" i="102"/>
  <c r="AD126" i="102"/>
  <c r="AE126" i="102"/>
  <c r="AF126" i="102"/>
  <c r="AG126" i="102"/>
  <c r="AH126" i="102"/>
  <c r="AI126" i="102"/>
  <c r="AJ126" i="102"/>
  <c r="AK126" i="102"/>
  <c r="AL126" i="102"/>
  <c r="AM126" i="102"/>
  <c r="AN126" i="102"/>
  <c r="AO126" i="102"/>
  <c r="Z127" i="102"/>
  <c r="AA127" i="102"/>
  <c r="AB127" i="102"/>
  <c r="AC127" i="102"/>
  <c r="AD127" i="102"/>
  <c r="AE127" i="102"/>
  <c r="AF127" i="102"/>
  <c r="AG127" i="102"/>
  <c r="AH127" i="102"/>
  <c r="AI127" i="102"/>
  <c r="AJ127" i="102"/>
  <c r="AK127" i="102"/>
  <c r="AL127" i="102"/>
  <c r="AM127" i="102"/>
  <c r="AN127" i="102"/>
  <c r="AO127" i="102"/>
  <c r="F128" i="102"/>
  <c r="I128" i="102"/>
  <c r="F131" i="102"/>
  <c r="F136" i="102"/>
  <c r="AH18" i="93"/>
  <c r="F137" i="102"/>
  <c r="F139" i="102"/>
  <c r="F144" i="102" s="1"/>
  <c r="G142" i="102"/>
  <c r="F146" i="102"/>
  <c r="E147" i="102"/>
  <c r="F147" i="102"/>
  <c r="F151" i="102"/>
  <c r="F153" i="102"/>
  <c r="F154" i="102"/>
  <c r="F155" i="102"/>
  <c r="F156" i="102"/>
  <c r="F27" i="245"/>
  <c r="F41" i="245"/>
  <c r="F55" i="245"/>
  <c r="F64" i="245"/>
  <c r="B66" i="245"/>
  <c r="B67" i="245"/>
  <c r="F67" i="245"/>
  <c r="F73" i="245"/>
  <c r="F75" i="245"/>
  <c r="F90" i="245"/>
  <c r="F100" i="245"/>
  <c r="F114" i="245"/>
  <c r="F128" i="245"/>
  <c r="F131" i="245"/>
  <c r="F136" i="245"/>
  <c r="F137" i="245"/>
  <c r="F139" i="245"/>
  <c r="F144" i="245" s="1"/>
  <c r="G142" i="245"/>
  <c r="F146" i="245"/>
  <c r="E147" i="245"/>
  <c r="F147" i="245"/>
  <c r="F151" i="245"/>
  <c r="F153" i="245"/>
  <c r="F154" i="245"/>
  <c r="F155" i="245"/>
  <c r="F156" i="245"/>
  <c r="F27" i="246"/>
  <c r="F41" i="246"/>
  <c r="F55" i="246"/>
  <c r="F64" i="246"/>
  <c r="B66" i="246"/>
  <c r="B67" i="246"/>
  <c r="F67" i="246"/>
  <c r="F73" i="246"/>
  <c r="F75" i="246"/>
  <c r="F90" i="246"/>
  <c r="F100" i="246"/>
  <c r="F114" i="246"/>
  <c r="F128" i="246"/>
  <c r="F131" i="246"/>
  <c r="F136" i="246"/>
  <c r="F137" i="246"/>
  <c r="F139" i="246"/>
  <c r="F144" i="246" s="1"/>
  <c r="G142" i="246"/>
  <c r="F146" i="246"/>
  <c r="E147" i="246"/>
  <c r="F147" i="246"/>
  <c r="F151" i="246"/>
  <c r="F153" i="246"/>
  <c r="F154" i="246"/>
  <c r="F155" i="246"/>
  <c r="F156" i="246"/>
  <c r="F27" i="247"/>
  <c r="F41" i="247"/>
  <c r="F55" i="247"/>
  <c r="F64" i="247"/>
  <c r="B66" i="247"/>
  <c r="B67" i="247"/>
  <c r="F67" i="247"/>
  <c r="F73" i="247"/>
  <c r="F75" i="247"/>
  <c r="F90" i="247"/>
  <c r="F100" i="247"/>
  <c r="F114" i="247"/>
  <c r="F128" i="247"/>
  <c r="F131" i="247"/>
  <c r="F136" i="247"/>
  <c r="F137" i="247"/>
  <c r="F139" i="247"/>
  <c r="F144" i="247" s="1"/>
  <c r="G142" i="247"/>
  <c r="F146" i="247"/>
  <c r="E147" i="247"/>
  <c r="F147" i="247"/>
  <c r="F151" i="247"/>
  <c r="F153" i="247"/>
  <c r="F154" i="247"/>
  <c r="F155" i="247"/>
  <c r="F156" i="247"/>
  <c r="F27" i="262"/>
  <c r="F41" i="262"/>
  <c r="F55" i="262"/>
  <c r="F64" i="262"/>
  <c r="B66" i="262"/>
  <c r="B67" i="262"/>
  <c r="F67" i="262"/>
  <c r="F73" i="262"/>
  <c r="F75" i="262"/>
  <c r="F90" i="262"/>
  <c r="F100" i="262"/>
  <c r="F114" i="262"/>
  <c r="F128" i="262"/>
  <c r="F131" i="262"/>
  <c r="F136" i="262"/>
  <c r="F137" i="262"/>
  <c r="F139" i="262"/>
  <c r="F144" i="262" s="1"/>
  <c r="G142" i="262"/>
  <c r="F146" i="262"/>
  <c r="E147" i="262"/>
  <c r="F147" i="262"/>
  <c r="F151" i="262"/>
  <c r="F153" i="262"/>
  <c r="F154" i="262"/>
  <c r="F155" i="262"/>
  <c r="F156" i="262"/>
  <c r="F27" i="263"/>
  <c r="F41" i="263"/>
  <c r="F55" i="263"/>
  <c r="F64" i="263"/>
  <c r="B66" i="263"/>
  <c r="B67" i="263"/>
  <c r="F67" i="263"/>
  <c r="F73" i="263"/>
  <c r="F75" i="263"/>
  <c r="F90" i="263"/>
  <c r="F100" i="263"/>
  <c r="F114" i="263"/>
  <c r="F128" i="263"/>
  <c r="F131" i="263"/>
  <c r="F136" i="263"/>
  <c r="F137" i="263"/>
  <c r="F139" i="263"/>
  <c r="F144" i="263" s="1"/>
  <c r="G142" i="263"/>
  <c r="F146" i="263"/>
  <c r="E147" i="263"/>
  <c r="F147" i="263"/>
  <c r="F151" i="263"/>
  <c r="F153" i="263"/>
  <c r="F154" i="263"/>
  <c r="F155" i="263"/>
  <c r="F156" i="263"/>
  <c r="F27" i="264"/>
  <c r="F41" i="264"/>
  <c r="F55" i="264"/>
  <c r="F64" i="264"/>
  <c r="B66" i="264"/>
  <c r="B67" i="264"/>
  <c r="F67" i="264"/>
  <c r="F73" i="264"/>
  <c r="F75" i="264"/>
  <c r="F90" i="264"/>
  <c r="F100" i="264"/>
  <c r="F114" i="264"/>
  <c r="F128" i="264"/>
  <c r="F131" i="264"/>
  <c r="F136" i="264"/>
  <c r="F137" i="264"/>
  <c r="F139" i="264"/>
  <c r="F144" i="264" s="1"/>
  <c r="G142" i="264"/>
  <c r="F146" i="264"/>
  <c r="E147" i="264"/>
  <c r="F147" i="264"/>
  <c r="F151" i="264"/>
  <c r="F153" i="264"/>
  <c r="F154" i="264"/>
  <c r="F155" i="264"/>
  <c r="F156" i="264"/>
  <c r="F27" i="265"/>
  <c r="F41" i="265"/>
  <c r="F55" i="265"/>
  <c r="F64" i="265"/>
  <c r="B66" i="265"/>
  <c r="B67" i="265"/>
  <c r="F67" i="265"/>
  <c r="F73" i="265"/>
  <c r="F75" i="265"/>
  <c r="F90" i="265"/>
  <c r="F100" i="265"/>
  <c r="F114" i="265"/>
  <c r="F128" i="265"/>
  <c r="F131" i="265"/>
  <c r="F136" i="265"/>
  <c r="F137" i="265"/>
  <c r="F139" i="265"/>
  <c r="F144" i="265" s="1"/>
  <c r="G142" i="265"/>
  <c r="F146" i="265"/>
  <c r="E147" i="265"/>
  <c r="F147" i="265"/>
  <c r="F151" i="265"/>
  <c r="F153" i="265"/>
  <c r="F154" i="265"/>
  <c r="F155" i="265"/>
  <c r="F156" i="265"/>
  <c r="F27" i="266"/>
  <c r="F41" i="266"/>
  <c r="F55" i="266"/>
  <c r="F64" i="266"/>
  <c r="B66" i="266"/>
  <c r="B67" i="266"/>
  <c r="F67" i="266"/>
  <c r="F73" i="266"/>
  <c r="F75" i="266"/>
  <c r="F90" i="266"/>
  <c r="F100" i="266"/>
  <c r="F114" i="266"/>
  <c r="F128" i="266"/>
  <c r="F131" i="266"/>
  <c r="F136" i="266"/>
  <c r="F137" i="266"/>
  <c r="F139" i="266"/>
  <c r="F144" i="266" s="1"/>
  <c r="G142" i="266"/>
  <c r="F146" i="266"/>
  <c r="E147" i="266"/>
  <c r="F147" i="266"/>
  <c r="F151" i="266"/>
  <c r="F153" i="266"/>
  <c r="F154" i="266"/>
  <c r="F155" i="266"/>
  <c r="F156" i="266"/>
  <c r="F27" i="267"/>
  <c r="F41" i="267"/>
  <c r="F55" i="267"/>
  <c r="F64" i="267"/>
  <c r="B66" i="267"/>
  <c r="B67" i="267"/>
  <c r="F67" i="267"/>
  <c r="F73" i="267"/>
  <c r="F75" i="267"/>
  <c r="F90" i="267"/>
  <c r="F100" i="267"/>
  <c r="F114" i="267"/>
  <c r="F128" i="267"/>
  <c r="F131" i="267"/>
  <c r="F136" i="267"/>
  <c r="F137" i="267"/>
  <c r="F139" i="267"/>
  <c r="F144" i="267" s="1"/>
  <c r="G142" i="267"/>
  <c r="F146" i="267"/>
  <c r="E147" i="267"/>
  <c r="F147" i="267"/>
  <c r="F151" i="267"/>
  <c r="F153" i="267"/>
  <c r="F154" i="267"/>
  <c r="F155" i="267"/>
  <c r="F156" i="267"/>
  <c r="F27" i="268"/>
  <c r="F41" i="268"/>
  <c r="F55" i="268"/>
  <c r="F64" i="268"/>
  <c r="B66" i="268"/>
  <c r="B67" i="268"/>
  <c r="F67" i="268"/>
  <c r="F73" i="268"/>
  <c r="F75" i="268"/>
  <c r="F90" i="268"/>
  <c r="F100" i="268"/>
  <c r="F114" i="268"/>
  <c r="F128" i="268"/>
  <c r="F131" i="268"/>
  <c r="F136" i="268"/>
  <c r="F137" i="268"/>
  <c r="F139" i="268"/>
  <c r="F144" i="268" s="1"/>
  <c r="G142" i="268"/>
  <c r="F146" i="268"/>
  <c r="E147" i="268"/>
  <c r="F147" i="268"/>
  <c r="F151" i="268"/>
  <c r="F153" i="268"/>
  <c r="F154" i="268"/>
  <c r="F155" i="268"/>
  <c r="F156" i="268"/>
  <c r="G23" i="214"/>
  <c r="G33" i="214"/>
  <c r="G47" i="214"/>
  <c r="G61" i="214"/>
  <c r="G70" i="214"/>
  <c r="G72" i="214"/>
  <c r="G86" i="214"/>
  <c r="H91" i="214"/>
  <c r="F96" i="214"/>
  <c r="G100" i="214"/>
  <c r="G102" i="214"/>
  <c r="G105" i="214"/>
  <c r="D28" i="106"/>
  <c r="E28" i="106"/>
  <c r="F28" i="106"/>
  <c r="G28" i="106"/>
  <c r="H28" i="106"/>
  <c r="I28" i="106"/>
  <c r="J28" i="106"/>
  <c r="K28" i="106"/>
  <c r="L28" i="106"/>
  <c r="M28" i="106"/>
  <c r="N28" i="106"/>
  <c r="O28" i="106"/>
  <c r="P28" i="106"/>
  <c r="Q28" i="106"/>
  <c r="R28" i="106"/>
  <c r="S28" i="106"/>
  <c r="T28" i="106"/>
  <c r="U28" i="106"/>
  <c r="V28" i="106"/>
  <c r="W28" i="106"/>
  <c r="X28" i="106"/>
  <c r="Y28" i="106"/>
  <c r="Z28" i="106"/>
  <c r="AA28" i="106"/>
  <c r="C29" i="106"/>
  <c r="D29" i="106"/>
  <c r="E29" i="106"/>
  <c r="F29" i="106"/>
  <c r="G29" i="106"/>
  <c r="H29" i="106"/>
  <c r="I29" i="106"/>
  <c r="J29" i="106"/>
  <c r="K29" i="106"/>
  <c r="L29" i="106"/>
  <c r="M29" i="106"/>
  <c r="N29" i="106"/>
  <c r="O29" i="106"/>
  <c r="P29" i="106"/>
  <c r="Q29" i="106"/>
  <c r="R29" i="106"/>
  <c r="S29" i="106"/>
  <c r="T29" i="106"/>
  <c r="U29" i="106"/>
  <c r="V29" i="106"/>
  <c r="W29" i="106"/>
  <c r="X29" i="106"/>
  <c r="Y29" i="106"/>
  <c r="Z29" i="106"/>
  <c r="AA29" i="106"/>
  <c r="AB31" i="106"/>
  <c r="AB32" i="106"/>
  <c r="AB33" i="106"/>
  <c r="AB34" i="106"/>
  <c r="AB35" i="106"/>
  <c r="AB36" i="106"/>
  <c r="C38" i="106"/>
  <c r="D38" i="106"/>
  <c r="E38" i="106"/>
  <c r="F38" i="106"/>
  <c r="G38" i="106"/>
  <c r="H38" i="106"/>
  <c r="I38" i="106"/>
  <c r="J38" i="106"/>
  <c r="K38" i="106"/>
  <c r="L38" i="106"/>
  <c r="M38" i="106"/>
  <c r="N38" i="106"/>
  <c r="O38" i="106"/>
  <c r="P38" i="106"/>
  <c r="Q38" i="106"/>
  <c r="R38" i="106"/>
  <c r="S38" i="106"/>
  <c r="T38" i="106"/>
  <c r="U38" i="106"/>
  <c r="V38" i="106"/>
  <c r="W38" i="106"/>
  <c r="X38" i="106"/>
  <c r="Y38" i="106"/>
  <c r="Z38" i="106"/>
  <c r="AA38" i="106"/>
  <c r="AB38" i="106"/>
  <c r="C41" i="106"/>
  <c r="D41" i="106"/>
  <c r="E41" i="106"/>
  <c r="F41" i="106"/>
  <c r="G41" i="106"/>
  <c r="H41" i="106"/>
  <c r="I41" i="106"/>
  <c r="J41" i="106"/>
  <c r="K41" i="106"/>
  <c r="L41" i="106"/>
  <c r="M41" i="106"/>
  <c r="N41" i="106"/>
  <c r="O41" i="106"/>
  <c r="P41" i="106"/>
  <c r="Q41" i="106"/>
  <c r="R41" i="106"/>
  <c r="S41" i="106"/>
  <c r="T41" i="106"/>
  <c r="U41" i="106"/>
  <c r="V41" i="106"/>
  <c r="W41" i="106"/>
  <c r="X41" i="106"/>
  <c r="Y41" i="106"/>
  <c r="Z41" i="106"/>
  <c r="AA41" i="106"/>
  <c r="C42" i="106"/>
  <c r="D42" i="106"/>
  <c r="E42" i="106"/>
  <c r="F42" i="106"/>
  <c r="G42" i="106"/>
  <c r="H42" i="106"/>
  <c r="I42" i="106"/>
  <c r="J42" i="106"/>
  <c r="K42" i="106"/>
  <c r="L42" i="106"/>
  <c r="M42" i="106"/>
  <c r="N42" i="106"/>
  <c r="O42" i="106"/>
  <c r="P42" i="106"/>
  <c r="Q42" i="106"/>
  <c r="R42" i="106"/>
  <c r="S42" i="106"/>
  <c r="T42" i="106"/>
  <c r="U42" i="106"/>
  <c r="V42" i="106"/>
  <c r="W42" i="106"/>
  <c r="X42" i="106"/>
  <c r="Y42" i="106"/>
  <c r="Z42" i="106"/>
  <c r="AA42" i="106"/>
  <c r="AB44" i="106"/>
  <c r="AB45" i="106"/>
  <c r="AB46" i="106"/>
  <c r="AB47" i="106"/>
  <c r="AB48" i="106"/>
  <c r="AB49" i="106"/>
  <c r="C51" i="106"/>
  <c r="D51" i="106"/>
  <c r="E51" i="106"/>
  <c r="F51" i="106"/>
  <c r="G51" i="106"/>
  <c r="H51" i="106"/>
  <c r="I51" i="106"/>
  <c r="J51" i="106"/>
  <c r="K51" i="106"/>
  <c r="L51" i="106"/>
  <c r="M51" i="106"/>
  <c r="N51" i="106"/>
  <c r="O51" i="106"/>
  <c r="P51" i="106"/>
  <c r="Q51" i="106"/>
  <c r="R51" i="106"/>
  <c r="S51" i="106"/>
  <c r="T51" i="106"/>
  <c r="U51" i="106"/>
  <c r="V51" i="106"/>
  <c r="W51" i="106"/>
  <c r="X51" i="106"/>
  <c r="Y51" i="106"/>
  <c r="Z51" i="106"/>
  <c r="AA51" i="106"/>
  <c r="AB51" i="106"/>
  <c r="C54" i="106"/>
  <c r="D54" i="106"/>
  <c r="E54" i="106"/>
  <c r="F54" i="106"/>
  <c r="G54" i="106"/>
  <c r="H54" i="106"/>
  <c r="I54" i="106"/>
  <c r="J54" i="106"/>
  <c r="K54" i="106"/>
  <c r="L54" i="106"/>
  <c r="M54" i="106"/>
  <c r="N54" i="106"/>
  <c r="O54" i="106"/>
  <c r="P54" i="106"/>
  <c r="Q54" i="106"/>
  <c r="R54" i="106"/>
  <c r="S54" i="106"/>
  <c r="T54" i="106"/>
  <c r="U54" i="106"/>
  <c r="V54" i="106"/>
  <c r="W54" i="106"/>
  <c r="X54" i="106"/>
  <c r="Y54" i="106"/>
  <c r="Z54" i="106"/>
  <c r="AA54" i="106"/>
  <c r="C56" i="106"/>
  <c r="D56" i="106"/>
  <c r="E56" i="106"/>
  <c r="F56" i="106"/>
  <c r="G56" i="106"/>
  <c r="H56" i="106"/>
  <c r="I56" i="106"/>
  <c r="J56" i="106"/>
  <c r="K56" i="106"/>
  <c r="L56" i="106"/>
  <c r="M56" i="106"/>
  <c r="N56" i="106"/>
  <c r="O56" i="106"/>
  <c r="P56" i="106"/>
  <c r="Q56" i="106"/>
  <c r="R56" i="106"/>
  <c r="S56" i="106"/>
  <c r="T56" i="106"/>
  <c r="U56" i="106"/>
  <c r="V56" i="106"/>
  <c r="W56" i="106"/>
  <c r="X56" i="106"/>
  <c r="Y56" i="106"/>
  <c r="Z56" i="106"/>
  <c r="AA56" i="106"/>
  <c r="AB56" i="106"/>
  <c r="C57" i="106"/>
  <c r="D57" i="106"/>
  <c r="E57" i="106"/>
  <c r="F57" i="106"/>
  <c r="G57" i="106"/>
  <c r="H57" i="106"/>
  <c r="I57" i="106"/>
  <c r="J57" i="106"/>
  <c r="K57" i="106"/>
  <c r="L57" i="106"/>
  <c r="M57" i="106"/>
  <c r="N57" i="106"/>
  <c r="O57" i="106"/>
  <c r="P57" i="106"/>
  <c r="Q57" i="106"/>
  <c r="R57" i="106"/>
  <c r="S57" i="106"/>
  <c r="T57" i="106"/>
  <c r="U57" i="106"/>
  <c r="V57" i="106"/>
  <c r="W57" i="106"/>
  <c r="X57" i="106"/>
  <c r="Y57" i="106"/>
  <c r="Z57" i="106"/>
  <c r="AA57" i="106"/>
  <c r="AB57" i="106"/>
  <c r="C58" i="106"/>
  <c r="D58" i="106"/>
  <c r="E58" i="106"/>
  <c r="F58" i="106"/>
  <c r="G58" i="106"/>
  <c r="H58" i="106"/>
  <c r="I58" i="106"/>
  <c r="J58" i="106"/>
  <c r="K58" i="106"/>
  <c r="L58" i="106"/>
  <c r="M58" i="106"/>
  <c r="N58" i="106"/>
  <c r="O58" i="106"/>
  <c r="P58" i="106"/>
  <c r="Q58" i="106"/>
  <c r="R58" i="106"/>
  <c r="S58" i="106"/>
  <c r="T58" i="106"/>
  <c r="U58" i="106"/>
  <c r="V58" i="106"/>
  <c r="W58" i="106"/>
  <c r="X58" i="106"/>
  <c r="Y58" i="106"/>
  <c r="Z58" i="106"/>
  <c r="AA58" i="106"/>
  <c r="AB58" i="106"/>
  <c r="G23" i="248"/>
  <c r="G33" i="248"/>
  <c r="G47" i="248"/>
  <c r="G61" i="248"/>
  <c r="G70" i="248"/>
  <c r="G72" i="248"/>
  <c r="G86" i="248"/>
  <c r="H91" i="248"/>
  <c r="F96" i="248"/>
  <c r="G100" i="248"/>
  <c r="G102" i="248"/>
  <c r="G105" i="248"/>
  <c r="D26" i="251"/>
  <c r="E26" i="251"/>
  <c r="F26" i="251"/>
  <c r="G26" i="251"/>
  <c r="H26" i="251"/>
  <c r="I26" i="251"/>
  <c r="J26" i="251"/>
  <c r="K26" i="251"/>
  <c r="L26" i="251"/>
  <c r="M26" i="251"/>
  <c r="N26" i="251"/>
  <c r="O26" i="251"/>
  <c r="P26" i="251"/>
  <c r="Q26" i="251"/>
  <c r="R26" i="251"/>
  <c r="S26" i="251"/>
  <c r="T26" i="251"/>
  <c r="U26" i="251"/>
  <c r="V26" i="251"/>
  <c r="W26" i="251"/>
  <c r="X26" i="251"/>
  <c r="Y26" i="251"/>
  <c r="Z26" i="251"/>
  <c r="AA26" i="251"/>
  <c r="C27" i="251"/>
  <c r="D27" i="251"/>
  <c r="E27" i="251"/>
  <c r="F27" i="251"/>
  <c r="G27" i="251"/>
  <c r="H27" i="251"/>
  <c r="I27" i="251"/>
  <c r="J27" i="251"/>
  <c r="K27" i="251"/>
  <c r="L27" i="251"/>
  <c r="M27" i="251"/>
  <c r="N27" i="251"/>
  <c r="O27" i="251"/>
  <c r="P27" i="251"/>
  <c r="Q27" i="251"/>
  <c r="R27" i="251"/>
  <c r="S27" i="251"/>
  <c r="T27" i="251"/>
  <c r="U27" i="251"/>
  <c r="V27" i="251"/>
  <c r="W27" i="251"/>
  <c r="X27" i="251"/>
  <c r="Y27" i="251"/>
  <c r="Z27" i="251"/>
  <c r="AA27" i="251"/>
  <c r="AB29" i="251"/>
  <c r="AB30" i="251"/>
  <c r="AB31" i="251"/>
  <c r="AB32" i="251"/>
  <c r="AB33" i="251"/>
  <c r="AB34" i="251"/>
  <c r="C36" i="251"/>
  <c r="D36" i="251"/>
  <c r="E36" i="251"/>
  <c r="F36" i="251"/>
  <c r="G36" i="251"/>
  <c r="H36" i="251"/>
  <c r="I36" i="251"/>
  <c r="J36" i="251"/>
  <c r="K36" i="251"/>
  <c r="L36" i="251"/>
  <c r="M36" i="251"/>
  <c r="N36" i="251"/>
  <c r="O36" i="251"/>
  <c r="P36" i="251"/>
  <c r="Q36" i="251"/>
  <c r="R36" i="251"/>
  <c r="S36" i="251"/>
  <c r="T36" i="251"/>
  <c r="U36" i="251"/>
  <c r="V36" i="251"/>
  <c r="W36" i="251"/>
  <c r="X36" i="251"/>
  <c r="Y36" i="251"/>
  <c r="Z36" i="251"/>
  <c r="AA36" i="251"/>
  <c r="AB36" i="251"/>
  <c r="C39" i="251"/>
  <c r="D39" i="251"/>
  <c r="E39" i="251"/>
  <c r="F39" i="251"/>
  <c r="G39" i="251"/>
  <c r="H39" i="251"/>
  <c r="I39" i="251"/>
  <c r="J39" i="251"/>
  <c r="K39" i="251"/>
  <c r="L39" i="251"/>
  <c r="M39" i="251"/>
  <c r="N39" i="251"/>
  <c r="O39" i="251"/>
  <c r="P39" i="251"/>
  <c r="Q39" i="251"/>
  <c r="R39" i="251"/>
  <c r="S39" i="251"/>
  <c r="T39" i="251"/>
  <c r="U39" i="251"/>
  <c r="V39" i="251"/>
  <c r="W39" i="251"/>
  <c r="X39" i="251"/>
  <c r="Y39" i="251"/>
  <c r="Z39" i="251"/>
  <c r="AA39" i="251"/>
  <c r="C40" i="251"/>
  <c r="D40" i="251"/>
  <c r="E40" i="251"/>
  <c r="F40" i="251"/>
  <c r="G40" i="251"/>
  <c r="H40" i="251"/>
  <c r="I40" i="251"/>
  <c r="J40" i="251"/>
  <c r="K40" i="251"/>
  <c r="L40" i="251"/>
  <c r="M40" i="251"/>
  <c r="N40" i="251"/>
  <c r="O40" i="251"/>
  <c r="P40" i="251"/>
  <c r="Q40" i="251"/>
  <c r="R40" i="251"/>
  <c r="S40" i="251"/>
  <c r="T40" i="251"/>
  <c r="U40" i="251"/>
  <c r="V40" i="251"/>
  <c r="W40" i="251"/>
  <c r="X40" i="251"/>
  <c r="Y40" i="251"/>
  <c r="Z40" i="251"/>
  <c r="AA40" i="251"/>
  <c r="AB42" i="251"/>
  <c r="AB43" i="251"/>
  <c r="AB44" i="251"/>
  <c r="AB45" i="251"/>
  <c r="AB46" i="251"/>
  <c r="AB47" i="251"/>
  <c r="C49" i="251"/>
  <c r="D49" i="251"/>
  <c r="E49" i="251"/>
  <c r="F49" i="251"/>
  <c r="G49" i="251"/>
  <c r="H49" i="251"/>
  <c r="I49" i="251"/>
  <c r="J49" i="251"/>
  <c r="K49" i="251"/>
  <c r="L49" i="251"/>
  <c r="M49" i="251"/>
  <c r="N49" i="251"/>
  <c r="O49" i="251"/>
  <c r="P49" i="251"/>
  <c r="Q49" i="251"/>
  <c r="R49" i="251"/>
  <c r="S49" i="251"/>
  <c r="T49" i="251"/>
  <c r="U49" i="251"/>
  <c r="V49" i="251"/>
  <c r="W49" i="251"/>
  <c r="X49" i="251"/>
  <c r="Y49" i="251"/>
  <c r="Z49" i="251"/>
  <c r="AA49" i="251"/>
  <c r="AB49" i="251"/>
  <c r="C52" i="251"/>
  <c r="D52" i="251"/>
  <c r="E52" i="251"/>
  <c r="F52" i="251"/>
  <c r="G52" i="251"/>
  <c r="H52" i="251"/>
  <c r="I52" i="251"/>
  <c r="J52" i="251"/>
  <c r="K52" i="251"/>
  <c r="L52" i="251"/>
  <c r="M52" i="251"/>
  <c r="N52" i="251"/>
  <c r="O52" i="251"/>
  <c r="P52" i="251"/>
  <c r="Q52" i="251"/>
  <c r="R52" i="251"/>
  <c r="S52" i="251"/>
  <c r="T52" i="251"/>
  <c r="U52" i="251"/>
  <c r="V52" i="251"/>
  <c r="W52" i="251"/>
  <c r="X52" i="251"/>
  <c r="Y52" i="251"/>
  <c r="Z52" i="251"/>
  <c r="AA52" i="251"/>
  <c r="C54" i="251"/>
  <c r="D54" i="251"/>
  <c r="E54" i="251"/>
  <c r="F54" i="251"/>
  <c r="G54" i="251"/>
  <c r="H54" i="251"/>
  <c r="I54" i="251"/>
  <c r="J54" i="251"/>
  <c r="K54" i="251"/>
  <c r="L54" i="251"/>
  <c r="M54" i="251"/>
  <c r="N54" i="251"/>
  <c r="O54" i="251"/>
  <c r="P54" i="251"/>
  <c r="Q54" i="251"/>
  <c r="R54" i="251"/>
  <c r="S54" i="251"/>
  <c r="T54" i="251"/>
  <c r="U54" i="251"/>
  <c r="V54" i="251"/>
  <c r="W54" i="251"/>
  <c r="X54" i="251"/>
  <c r="Y54" i="251"/>
  <c r="Z54" i="251"/>
  <c r="AA54" i="251"/>
  <c r="AB54" i="251"/>
  <c r="C55" i="251"/>
  <c r="D55" i="251"/>
  <c r="E55" i="251"/>
  <c r="F55" i="251"/>
  <c r="G55" i="251"/>
  <c r="H55" i="251"/>
  <c r="I55" i="251"/>
  <c r="J55" i="251"/>
  <c r="K55" i="251"/>
  <c r="L55" i="251"/>
  <c r="M55" i="251"/>
  <c r="N55" i="251"/>
  <c r="O55" i="251"/>
  <c r="P55" i="251"/>
  <c r="Q55" i="251"/>
  <c r="R55" i="251"/>
  <c r="S55" i="251"/>
  <c r="T55" i="251"/>
  <c r="U55" i="251"/>
  <c r="V55" i="251"/>
  <c r="W55" i="251"/>
  <c r="X55" i="251"/>
  <c r="Y55" i="251"/>
  <c r="Z55" i="251"/>
  <c r="AA55" i="251"/>
  <c r="AB55" i="251"/>
  <c r="C56" i="251"/>
  <c r="D56" i="251"/>
  <c r="E56" i="251"/>
  <c r="F56" i="251"/>
  <c r="G56" i="251"/>
  <c r="H56" i="251"/>
  <c r="I56" i="251"/>
  <c r="J56" i="251"/>
  <c r="K56" i="251"/>
  <c r="L56" i="251"/>
  <c r="M56" i="251"/>
  <c r="N56" i="251"/>
  <c r="O56" i="251"/>
  <c r="P56" i="251"/>
  <c r="Q56" i="251"/>
  <c r="R56" i="251"/>
  <c r="S56" i="251"/>
  <c r="T56" i="251"/>
  <c r="U56" i="251"/>
  <c r="V56" i="251"/>
  <c r="W56" i="251"/>
  <c r="X56" i="251"/>
  <c r="Y56" i="251"/>
  <c r="Z56" i="251"/>
  <c r="AA56" i="251"/>
  <c r="AB56" i="251"/>
  <c r="G23" i="249"/>
  <c r="G33" i="249"/>
  <c r="G47" i="249"/>
  <c r="G61" i="249"/>
  <c r="G70" i="249"/>
  <c r="G72" i="249"/>
  <c r="G86" i="249"/>
  <c r="H91" i="249"/>
  <c r="F96" i="249"/>
  <c r="G100" i="249"/>
  <c r="G102" i="249"/>
  <c r="G105" i="249"/>
  <c r="D26" i="252"/>
  <c r="E26" i="252"/>
  <c r="F26" i="252"/>
  <c r="G26" i="252"/>
  <c r="H26" i="252"/>
  <c r="I26" i="252"/>
  <c r="J26" i="252"/>
  <c r="K26" i="252"/>
  <c r="L26" i="252"/>
  <c r="M26" i="252"/>
  <c r="N26" i="252"/>
  <c r="O26" i="252"/>
  <c r="P26" i="252"/>
  <c r="Q26" i="252"/>
  <c r="R26" i="252"/>
  <c r="S26" i="252"/>
  <c r="T26" i="252"/>
  <c r="U26" i="252"/>
  <c r="V26" i="252"/>
  <c r="W26" i="252"/>
  <c r="X26" i="252"/>
  <c r="Y26" i="252"/>
  <c r="Z26" i="252"/>
  <c r="AA26" i="252"/>
  <c r="C27" i="252"/>
  <c r="D27" i="252"/>
  <c r="E27" i="252"/>
  <c r="F27" i="252"/>
  <c r="G27" i="252"/>
  <c r="H27" i="252"/>
  <c r="I27" i="252"/>
  <c r="J27" i="252"/>
  <c r="K27" i="252"/>
  <c r="L27" i="252"/>
  <c r="M27" i="252"/>
  <c r="N27" i="252"/>
  <c r="O27" i="252"/>
  <c r="P27" i="252"/>
  <c r="Q27" i="252"/>
  <c r="R27" i="252"/>
  <c r="S27" i="252"/>
  <c r="T27" i="252"/>
  <c r="U27" i="252"/>
  <c r="V27" i="252"/>
  <c r="W27" i="252"/>
  <c r="X27" i="252"/>
  <c r="Y27" i="252"/>
  <c r="Z27" i="252"/>
  <c r="AA27" i="252"/>
  <c r="AB29" i="252"/>
  <c r="AB30" i="252"/>
  <c r="AB31" i="252"/>
  <c r="AB32" i="252"/>
  <c r="AB33" i="252"/>
  <c r="AB34" i="252"/>
  <c r="C36" i="252"/>
  <c r="D36" i="252"/>
  <c r="E36" i="252"/>
  <c r="F36" i="252"/>
  <c r="G36" i="252"/>
  <c r="H36" i="252"/>
  <c r="I36" i="252"/>
  <c r="J36" i="252"/>
  <c r="K36" i="252"/>
  <c r="L36" i="252"/>
  <c r="M36" i="252"/>
  <c r="N36" i="252"/>
  <c r="O36" i="252"/>
  <c r="P36" i="252"/>
  <c r="Q36" i="252"/>
  <c r="R36" i="252"/>
  <c r="S36" i="252"/>
  <c r="T36" i="252"/>
  <c r="U36" i="252"/>
  <c r="V36" i="252"/>
  <c r="W36" i="252"/>
  <c r="X36" i="252"/>
  <c r="Y36" i="252"/>
  <c r="Z36" i="252"/>
  <c r="AA36" i="252"/>
  <c r="AB36" i="252"/>
  <c r="C39" i="252"/>
  <c r="D39" i="252"/>
  <c r="E39" i="252"/>
  <c r="F39" i="252"/>
  <c r="G39" i="252"/>
  <c r="H39" i="252"/>
  <c r="I39" i="252"/>
  <c r="J39" i="252"/>
  <c r="K39" i="252"/>
  <c r="L39" i="252"/>
  <c r="M39" i="252"/>
  <c r="N39" i="252"/>
  <c r="O39" i="252"/>
  <c r="P39" i="252"/>
  <c r="Q39" i="252"/>
  <c r="R39" i="252"/>
  <c r="S39" i="252"/>
  <c r="T39" i="252"/>
  <c r="U39" i="252"/>
  <c r="V39" i="252"/>
  <c r="W39" i="252"/>
  <c r="X39" i="252"/>
  <c r="Y39" i="252"/>
  <c r="Z39" i="252"/>
  <c r="AA39" i="252"/>
  <c r="C40" i="252"/>
  <c r="D40" i="252"/>
  <c r="E40" i="252"/>
  <c r="F40" i="252"/>
  <c r="G40" i="252"/>
  <c r="H40" i="252"/>
  <c r="I40" i="252"/>
  <c r="J40" i="252"/>
  <c r="K40" i="252"/>
  <c r="L40" i="252"/>
  <c r="M40" i="252"/>
  <c r="N40" i="252"/>
  <c r="O40" i="252"/>
  <c r="P40" i="252"/>
  <c r="Q40" i="252"/>
  <c r="R40" i="252"/>
  <c r="S40" i="252"/>
  <c r="T40" i="252"/>
  <c r="U40" i="252"/>
  <c r="V40" i="252"/>
  <c r="W40" i="252"/>
  <c r="X40" i="252"/>
  <c r="Y40" i="252"/>
  <c r="Z40" i="252"/>
  <c r="AA40" i="252"/>
  <c r="AB42" i="252"/>
  <c r="AB43" i="252"/>
  <c r="AB44" i="252"/>
  <c r="AB45" i="252"/>
  <c r="AB46" i="252"/>
  <c r="AB47" i="252"/>
  <c r="C49" i="252"/>
  <c r="D49" i="252"/>
  <c r="E49" i="252"/>
  <c r="F49" i="252"/>
  <c r="G49" i="252"/>
  <c r="H49" i="252"/>
  <c r="I49" i="252"/>
  <c r="J49" i="252"/>
  <c r="K49" i="252"/>
  <c r="L49" i="252"/>
  <c r="M49" i="252"/>
  <c r="N49" i="252"/>
  <c r="O49" i="252"/>
  <c r="P49" i="252"/>
  <c r="Q49" i="252"/>
  <c r="R49" i="252"/>
  <c r="S49" i="252"/>
  <c r="T49" i="252"/>
  <c r="U49" i="252"/>
  <c r="V49" i="252"/>
  <c r="W49" i="252"/>
  <c r="X49" i="252"/>
  <c r="Y49" i="252"/>
  <c r="Z49" i="252"/>
  <c r="AA49" i="252"/>
  <c r="AB49" i="252"/>
  <c r="C52" i="252"/>
  <c r="D52" i="252"/>
  <c r="E52" i="252"/>
  <c r="F52" i="252"/>
  <c r="G52" i="252"/>
  <c r="H52" i="252"/>
  <c r="I52" i="252"/>
  <c r="J52" i="252"/>
  <c r="K52" i="252"/>
  <c r="L52" i="252"/>
  <c r="M52" i="252"/>
  <c r="N52" i="252"/>
  <c r="O52" i="252"/>
  <c r="P52" i="252"/>
  <c r="Q52" i="252"/>
  <c r="R52" i="252"/>
  <c r="S52" i="252"/>
  <c r="T52" i="252"/>
  <c r="U52" i="252"/>
  <c r="V52" i="252"/>
  <c r="W52" i="252"/>
  <c r="X52" i="252"/>
  <c r="Y52" i="252"/>
  <c r="Z52" i="252"/>
  <c r="AA52" i="252"/>
  <c r="C54" i="252"/>
  <c r="D54" i="252"/>
  <c r="E54" i="252"/>
  <c r="F54" i="252"/>
  <c r="G54" i="252"/>
  <c r="H54" i="252"/>
  <c r="I54" i="252"/>
  <c r="J54" i="252"/>
  <c r="K54" i="252"/>
  <c r="L54" i="252"/>
  <c r="M54" i="252"/>
  <c r="N54" i="252"/>
  <c r="O54" i="252"/>
  <c r="P54" i="252"/>
  <c r="Q54" i="252"/>
  <c r="R54" i="252"/>
  <c r="S54" i="252"/>
  <c r="T54" i="252"/>
  <c r="U54" i="252"/>
  <c r="V54" i="252"/>
  <c r="W54" i="252"/>
  <c r="X54" i="252"/>
  <c r="Y54" i="252"/>
  <c r="Z54" i="252"/>
  <c r="AA54" i="252"/>
  <c r="AB54" i="252"/>
  <c r="C55" i="252"/>
  <c r="D55" i="252"/>
  <c r="E55" i="252"/>
  <c r="F55" i="252"/>
  <c r="G55" i="252"/>
  <c r="H55" i="252"/>
  <c r="I55" i="252"/>
  <c r="J55" i="252"/>
  <c r="K55" i="252"/>
  <c r="L55" i="252"/>
  <c r="M55" i="252"/>
  <c r="N55" i="252"/>
  <c r="O55" i="252"/>
  <c r="P55" i="252"/>
  <c r="Q55" i="252"/>
  <c r="R55" i="252"/>
  <c r="S55" i="252"/>
  <c r="T55" i="252"/>
  <c r="U55" i="252"/>
  <c r="V55" i="252"/>
  <c r="W55" i="252"/>
  <c r="X55" i="252"/>
  <c r="Y55" i="252"/>
  <c r="Z55" i="252"/>
  <c r="AA55" i="252"/>
  <c r="AB55" i="252"/>
  <c r="C56" i="252"/>
  <c r="D56" i="252"/>
  <c r="E56" i="252"/>
  <c r="F56" i="252"/>
  <c r="G56" i="252"/>
  <c r="H56" i="252"/>
  <c r="I56" i="252"/>
  <c r="J56" i="252"/>
  <c r="K56" i="252"/>
  <c r="L56" i="252"/>
  <c r="M56" i="252"/>
  <c r="N56" i="252"/>
  <c r="O56" i="252"/>
  <c r="P56" i="252"/>
  <c r="Q56" i="252"/>
  <c r="R56" i="252"/>
  <c r="S56" i="252"/>
  <c r="T56" i="252"/>
  <c r="U56" i="252"/>
  <c r="V56" i="252"/>
  <c r="W56" i="252"/>
  <c r="X56" i="252"/>
  <c r="Y56" i="252"/>
  <c r="Z56" i="252"/>
  <c r="AA56" i="252"/>
  <c r="AB56" i="252"/>
  <c r="G23" i="250"/>
  <c r="G33" i="250"/>
  <c r="G47" i="250"/>
  <c r="G61" i="250"/>
  <c r="G70" i="250"/>
  <c r="G72" i="250"/>
  <c r="G86" i="250"/>
  <c r="H91" i="250"/>
  <c r="F96" i="250"/>
  <c r="G100" i="250"/>
  <c r="G102" i="250"/>
  <c r="G105" i="250"/>
  <c r="D26" i="253"/>
  <c r="E26" i="253"/>
  <c r="F26" i="253"/>
  <c r="G26" i="253"/>
  <c r="H26" i="253"/>
  <c r="I26" i="253"/>
  <c r="J26" i="253"/>
  <c r="K26" i="253"/>
  <c r="L26" i="253"/>
  <c r="M26" i="253"/>
  <c r="N26" i="253"/>
  <c r="O26" i="253"/>
  <c r="P26" i="253"/>
  <c r="Q26" i="253"/>
  <c r="R26" i="253"/>
  <c r="S26" i="253"/>
  <c r="T26" i="253"/>
  <c r="U26" i="253"/>
  <c r="V26" i="253"/>
  <c r="W26" i="253"/>
  <c r="X26" i="253"/>
  <c r="Y26" i="253"/>
  <c r="Z26" i="253"/>
  <c r="AA26" i="253"/>
  <c r="C27" i="253"/>
  <c r="D27" i="253"/>
  <c r="E27" i="253"/>
  <c r="F27" i="253"/>
  <c r="G27" i="253"/>
  <c r="H27" i="253"/>
  <c r="I27" i="253"/>
  <c r="J27" i="253"/>
  <c r="K27" i="253"/>
  <c r="L27" i="253"/>
  <c r="M27" i="253"/>
  <c r="N27" i="253"/>
  <c r="O27" i="253"/>
  <c r="P27" i="253"/>
  <c r="Q27" i="253"/>
  <c r="R27" i="253"/>
  <c r="S27" i="253"/>
  <c r="T27" i="253"/>
  <c r="U27" i="253"/>
  <c r="V27" i="253"/>
  <c r="W27" i="253"/>
  <c r="X27" i="253"/>
  <c r="Y27" i="253"/>
  <c r="Z27" i="253"/>
  <c r="AA27" i="253"/>
  <c r="AB29" i="253"/>
  <c r="AB30" i="253"/>
  <c r="AB31" i="253"/>
  <c r="AB32" i="253"/>
  <c r="AB33" i="253"/>
  <c r="AB34" i="253"/>
  <c r="C36" i="253"/>
  <c r="D36" i="253"/>
  <c r="E36" i="253"/>
  <c r="F36" i="253"/>
  <c r="G36" i="253"/>
  <c r="H36" i="253"/>
  <c r="I36" i="253"/>
  <c r="J36" i="253"/>
  <c r="K36" i="253"/>
  <c r="L36" i="253"/>
  <c r="M36" i="253"/>
  <c r="N36" i="253"/>
  <c r="O36" i="253"/>
  <c r="P36" i="253"/>
  <c r="Q36" i="253"/>
  <c r="R36" i="253"/>
  <c r="S36" i="253"/>
  <c r="T36" i="253"/>
  <c r="U36" i="253"/>
  <c r="V36" i="253"/>
  <c r="W36" i="253"/>
  <c r="X36" i="253"/>
  <c r="Y36" i="253"/>
  <c r="Z36" i="253"/>
  <c r="AA36" i="253"/>
  <c r="AB36" i="253"/>
  <c r="C39" i="253"/>
  <c r="D39" i="253"/>
  <c r="E39" i="253"/>
  <c r="F39" i="253"/>
  <c r="G39" i="253"/>
  <c r="H39" i="253"/>
  <c r="I39" i="253"/>
  <c r="J39" i="253"/>
  <c r="K39" i="253"/>
  <c r="L39" i="253"/>
  <c r="M39" i="253"/>
  <c r="N39" i="253"/>
  <c r="O39" i="253"/>
  <c r="P39" i="253"/>
  <c r="Q39" i="253"/>
  <c r="R39" i="253"/>
  <c r="S39" i="253"/>
  <c r="T39" i="253"/>
  <c r="U39" i="253"/>
  <c r="V39" i="253"/>
  <c r="W39" i="253"/>
  <c r="X39" i="253"/>
  <c r="Y39" i="253"/>
  <c r="Z39" i="253"/>
  <c r="AA39" i="253"/>
  <c r="C40" i="253"/>
  <c r="D40" i="253"/>
  <c r="E40" i="253"/>
  <c r="F40" i="253"/>
  <c r="G40" i="253"/>
  <c r="H40" i="253"/>
  <c r="I40" i="253"/>
  <c r="J40" i="253"/>
  <c r="K40" i="253"/>
  <c r="L40" i="253"/>
  <c r="M40" i="253"/>
  <c r="N40" i="253"/>
  <c r="O40" i="253"/>
  <c r="P40" i="253"/>
  <c r="Q40" i="253"/>
  <c r="R40" i="253"/>
  <c r="S40" i="253"/>
  <c r="T40" i="253"/>
  <c r="U40" i="253"/>
  <c r="V40" i="253"/>
  <c r="W40" i="253"/>
  <c r="X40" i="253"/>
  <c r="Y40" i="253"/>
  <c r="Z40" i="253"/>
  <c r="AA40" i="253"/>
  <c r="AB42" i="253"/>
  <c r="AB43" i="253"/>
  <c r="AB44" i="253"/>
  <c r="AB45" i="253"/>
  <c r="AB46" i="253"/>
  <c r="AB47" i="253"/>
  <c r="C49" i="253"/>
  <c r="D49" i="253"/>
  <c r="E49" i="253"/>
  <c r="F49" i="253"/>
  <c r="G49" i="253"/>
  <c r="H49" i="253"/>
  <c r="I49" i="253"/>
  <c r="J49" i="253"/>
  <c r="K49" i="253"/>
  <c r="L49" i="253"/>
  <c r="M49" i="253"/>
  <c r="N49" i="253"/>
  <c r="O49" i="253"/>
  <c r="P49" i="253"/>
  <c r="Q49" i="253"/>
  <c r="R49" i="253"/>
  <c r="S49" i="253"/>
  <c r="T49" i="253"/>
  <c r="U49" i="253"/>
  <c r="V49" i="253"/>
  <c r="W49" i="253"/>
  <c r="X49" i="253"/>
  <c r="Y49" i="253"/>
  <c r="Z49" i="253"/>
  <c r="AA49" i="253"/>
  <c r="AB49" i="253"/>
  <c r="C52" i="253"/>
  <c r="D52" i="253"/>
  <c r="E52" i="253"/>
  <c r="F52" i="253"/>
  <c r="G52" i="253"/>
  <c r="H52" i="253"/>
  <c r="I52" i="253"/>
  <c r="J52" i="253"/>
  <c r="K52" i="253"/>
  <c r="L52" i="253"/>
  <c r="M52" i="253"/>
  <c r="N52" i="253"/>
  <c r="O52" i="253"/>
  <c r="P52" i="253"/>
  <c r="Q52" i="253"/>
  <c r="R52" i="253"/>
  <c r="S52" i="253"/>
  <c r="T52" i="253"/>
  <c r="U52" i="253"/>
  <c r="V52" i="253"/>
  <c r="W52" i="253"/>
  <c r="X52" i="253"/>
  <c r="Y52" i="253"/>
  <c r="Z52" i="253"/>
  <c r="AA52" i="253"/>
  <c r="C54" i="253"/>
  <c r="D54" i="253"/>
  <c r="E54" i="253"/>
  <c r="F54" i="253"/>
  <c r="G54" i="253"/>
  <c r="H54" i="253"/>
  <c r="I54" i="253"/>
  <c r="J54" i="253"/>
  <c r="K54" i="253"/>
  <c r="L54" i="253"/>
  <c r="M54" i="253"/>
  <c r="N54" i="253"/>
  <c r="O54" i="253"/>
  <c r="P54" i="253"/>
  <c r="Q54" i="253"/>
  <c r="R54" i="253"/>
  <c r="S54" i="253"/>
  <c r="T54" i="253"/>
  <c r="U54" i="253"/>
  <c r="V54" i="253"/>
  <c r="W54" i="253"/>
  <c r="X54" i="253"/>
  <c r="Y54" i="253"/>
  <c r="Z54" i="253"/>
  <c r="AA54" i="253"/>
  <c r="AB54" i="253"/>
  <c r="C55" i="253"/>
  <c r="D55" i="253"/>
  <c r="E55" i="253"/>
  <c r="F55" i="253"/>
  <c r="G55" i="253"/>
  <c r="H55" i="253"/>
  <c r="I55" i="253"/>
  <c r="J55" i="253"/>
  <c r="K55" i="253"/>
  <c r="L55" i="253"/>
  <c r="M55" i="253"/>
  <c r="N55" i="253"/>
  <c r="O55" i="253"/>
  <c r="P55" i="253"/>
  <c r="Q55" i="253"/>
  <c r="R55" i="253"/>
  <c r="S55" i="253"/>
  <c r="T55" i="253"/>
  <c r="U55" i="253"/>
  <c r="V55" i="253"/>
  <c r="W55" i="253"/>
  <c r="X55" i="253"/>
  <c r="Y55" i="253"/>
  <c r="Z55" i="253"/>
  <c r="AA55" i="253"/>
  <c r="AB55" i="253"/>
  <c r="C56" i="253"/>
  <c r="D56" i="253"/>
  <c r="E56" i="253"/>
  <c r="F56" i="253"/>
  <c r="G56" i="253"/>
  <c r="H56" i="253"/>
  <c r="I56" i="253"/>
  <c r="J56" i="253"/>
  <c r="K56" i="253"/>
  <c r="L56" i="253"/>
  <c r="M56" i="253"/>
  <c r="N56" i="253"/>
  <c r="O56" i="253"/>
  <c r="P56" i="253"/>
  <c r="Q56" i="253"/>
  <c r="R56" i="253"/>
  <c r="S56" i="253"/>
  <c r="T56" i="253"/>
  <c r="U56" i="253"/>
  <c r="V56" i="253"/>
  <c r="W56" i="253"/>
  <c r="X56" i="253"/>
  <c r="Y56" i="253"/>
  <c r="Z56" i="253"/>
  <c r="AA56" i="253"/>
  <c r="AB56" i="253"/>
  <c r="G23" i="269"/>
  <c r="G33" i="269"/>
  <c r="G47" i="269"/>
  <c r="G61" i="269"/>
  <c r="G70" i="269"/>
  <c r="G72" i="269"/>
  <c r="G86" i="269"/>
  <c r="H91" i="269"/>
  <c r="F96" i="269"/>
  <c r="G100" i="269"/>
  <c r="G102" i="269"/>
  <c r="G105" i="269"/>
  <c r="D26" i="270"/>
  <c r="E26" i="270"/>
  <c r="F26" i="270"/>
  <c r="G26" i="270"/>
  <c r="H26" i="270"/>
  <c r="I26" i="270"/>
  <c r="J26" i="270"/>
  <c r="K26" i="270"/>
  <c r="L26" i="270"/>
  <c r="M26" i="270"/>
  <c r="N26" i="270"/>
  <c r="O26" i="270"/>
  <c r="P26" i="270"/>
  <c r="Q26" i="270"/>
  <c r="R26" i="270"/>
  <c r="S26" i="270"/>
  <c r="T26" i="270"/>
  <c r="U26" i="270"/>
  <c r="V26" i="270"/>
  <c r="W26" i="270"/>
  <c r="X26" i="270"/>
  <c r="Y26" i="270"/>
  <c r="Z26" i="270"/>
  <c r="AA26" i="270"/>
  <c r="C27" i="270"/>
  <c r="D27" i="270"/>
  <c r="E27" i="270"/>
  <c r="F27" i="270"/>
  <c r="G27" i="270"/>
  <c r="H27" i="270"/>
  <c r="I27" i="270"/>
  <c r="J27" i="270"/>
  <c r="K27" i="270"/>
  <c r="L27" i="270"/>
  <c r="M27" i="270"/>
  <c r="N27" i="270"/>
  <c r="O27" i="270"/>
  <c r="P27" i="270"/>
  <c r="Q27" i="270"/>
  <c r="R27" i="270"/>
  <c r="S27" i="270"/>
  <c r="T27" i="270"/>
  <c r="U27" i="270"/>
  <c r="V27" i="270"/>
  <c r="W27" i="270"/>
  <c r="X27" i="270"/>
  <c r="Y27" i="270"/>
  <c r="Z27" i="270"/>
  <c r="AA27" i="270"/>
  <c r="AB29" i="270"/>
  <c r="AB30" i="270"/>
  <c r="AB31" i="270"/>
  <c r="AB32" i="270"/>
  <c r="AB33" i="270"/>
  <c r="AB34" i="270"/>
  <c r="C36" i="270"/>
  <c r="D36" i="270"/>
  <c r="E36" i="270"/>
  <c r="F36" i="270"/>
  <c r="G36" i="270"/>
  <c r="H36" i="270"/>
  <c r="I36" i="270"/>
  <c r="J36" i="270"/>
  <c r="K36" i="270"/>
  <c r="L36" i="270"/>
  <c r="M36" i="270"/>
  <c r="N36" i="270"/>
  <c r="O36" i="270"/>
  <c r="P36" i="270"/>
  <c r="Q36" i="270"/>
  <c r="R36" i="270"/>
  <c r="S36" i="270"/>
  <c r="T36" i="270"/>
  <c r="U36" i="270"/>
  <c r="V36" i="270"/>
  <c r="W36" i="270"/>
  <c r="X36" i="270"/>
  <c r="Y36" i="270"/>
  <c r="Z36" i="270"/>
  <c r="AA36" i="270"/>
  <c r="AB36" i="270"/>
  <c r="C39" i="270"/>
  <c r="D39" i="270"/>
  <c r="E39" i="270"/>
  <c r="F39" i="270"/>
  <c r="G39" i="270"/>
  <c r="H39" i="270"/>
  <c r="I39" i="270"/>
  <c r="J39" i="270"/>
  <c r="K39" i="270"/>
  <c r="L39" i="270"/>
  <c r="M39" i="270"/>
  <c r="N39" i="270"/>
  <c r="O39" i="270"/>
  <c r="P39" i="270"/>
  <c r="Q39" i="270"/>
  <c r="R39" i="270"/>
  <c r="S39" i="270"/>
  <c r="T39" i="270"/>
  <c r="U39" i="270"/>
  <c r="V39" i="270"/>
  <c r="W39" i="270"/>
  <c r="X39" i="270"/>
  <c r="Y39" i="270"/>
  <c r="Z39" i="270"/>
  <c r="AA39" i="270"/>
  <c r="C40" i="270"/>
  <c r="D40" i="270"/>
  <c r="E40" i="270"/>
  <c r="F40" i="270"/>
  <c r="G40" i="270"/>
  <c r="H40" i="270"/>
  <c r="I40" i="270"/>
  <c r="J40" i="270"/>
  <c r="K40" i="270"/>
  <c r="L40" i="270"/>
  <c r="M40" i="270"/>
  <c r="N40" i="270"/>
  <c r="O40" i="270"/>
  <c r="P40" i="270"/>
  <c r="Q40" i="270"/>
  <c r="R40" i="270"/>
  <c r="S40" i="270"/>
  <c r="T40" i="270"/>
  <c r="U40" i="270"/>
  <c r="V40" i="270"/>
  <c r="W40" i="270"/>
  <c r="X40" i="270"/>
  <c r="Y40" i="270"/>
  <c r="Z40" i="270"/>
  <c r="AA40" i="270"/>
  <c r="AB42" i="270"/>
  <c r="AB43" i="270"/>
  <c r="AB44" i="270"/>
  <c r="AB45" i="270"/>
  <c r="AB46" i="270"/>
  <c r="AB47" i="270"/>
  <c r="C49" i="270"/>
  <c r="D49" i="270"/>
  <c r="E49" i="270"/>
  <c r="F49" i="270"/>
  <c r="G49" i="270"/>
  <c r="H49" i="270"/>
  <c r="I49" i="270"/>
  <c r="J49" i="270"/>
  <c r="K49" i="270"/>
  <c r="L49" i="270"/>
  <c r="M49" i="270"/>
  <c r="N49" i="270"/>
  <c r="O49" i="270"/>
  <c r="P49" i="270"/>
  <c r="Q49" i="270"/>
  <c r="R49" i="270"/>
  <c r="S49" i="270"/>
  <c r="T49" i="270"/>
  <c r="U49" i="270"/>
  <c r="V49" i="270"/>
  <c r="W49" i="270"/>
  <c r="X49" i="270"/>
  <c r="Y49" i="270"/>
  <c r="Z49" i="270"/>
  <c r="AA49" i="270"/>
  <c r="AB49" i="270"/>
  <c r="C52" i="270"/>
  <c r="D52" i="270"/>
  <c r="E52" i="270"/>
  <c r="F52" i="270"/>
  <c r="G52" i="270"/>
  <c r="H52" i="270"/>
  <c r="I52" i="270"/>
  <c r="J52" i="270"/>
  <c r="K52" i="270"/>
  <c r="L52" i="270"/>
  <c r="M52" i="270"/>
  <c r="N52" i="270"/>
  <c r="O52" i="270"/>
  <c r="P52" i="270"/>
  <c r="Q52" i="270"/>
  <c r="R52" i="270"/>
  <c r="S52" i="270"/>
  <c r="T52" i="270"/>
  <c r="U52" i="270"/>
  <c r="V52" i="270"/>
  <c r="W52" i="270"/>
  <c r="X52" i="270"/>
  <c r="Y52" i="270"/>
  <c r="Z52" i="270"/>
  <c r="AA52" i="270"/>
  <c r="C54" i="270"/>
  <c r="D54" i="270"/>
  <c r="E54" i="270"/>
  <c r="F54" i="270"/>
  <c r="G54" i="270"/>
  <c r="H54" i="270"/>
  <c r="I54" i="270"/>
  <c r="J54" i="270"/>
  <c r="K54" i="270"/>
  <c r="L54" i="270"/>
  <c r="M54" i="270"/>
  <c r="N54" i="270"/>
  <c r="O54" i="270"/>
  <c r="P54" i="270"/>
  <c r="Q54" i="270"/>
  <c r="R54" i="270"/>
  <c r="S54" i="270"/>
  <c r="T54" i="270"/>
  <c r="U54" i="270"/>
  <c r="V54" i="270"/>
  <c r="W54" i="270"/>
  <c r="X54" i="270"/>
  <c r="Y54" i="270"/>
  <c r="Z54" i="270"/>
  <c r="AA54" i="270"/>
  <c r="AB54" i="270"/>
  <c r="C55" i="270"/>
  <c r="D55" i="270"/>
  <c r="E55" i="270"/>
  <c r="F55" i="270"/>
  <c r="G55" i="270"/>
  <c r="H55" i="270"/>
  <c r="I55" i="270"/>
  <c r="J55" i="270"/>
  <c r="K55" i="270"/>
  <c r="L55" i="270"/>
  <c r="M55" i="270"/>
  <c r="N55" i="270"/>
  <c r="O55" i="270"/>
  <c r="P55" i="270"/>
  <c r="Q55" i="270"/>
  <c r="R55" i="270"/>
  <c r="S55" i="270"/>
  <c r="T55" i="270"/>
  <c r="U55" i="270"/>
  <c r="V55" i="270"/>
  <c r="W55" i="270"/>
  <c r="X55" i="270"/>
  <c r="Y55" i="270"/>
  <c r="Z55" i="270"/>
  <c r="AA55" i="270"/>
  <c r="AB55" i="270"/>
  <c r="C56" i="270"/>
  <c r="D56" i="270"/>
  <c r="E56" i="270"/>
  <c r="F56" i="270"/>
  <c r="G56" i="270"/>
  <c r="H56" i="270"/>
  <c r="I56" i="270"/>
  <c r="J56" i="270"/>
  <c r="K56" i="270"/>
  <c r="L56" i="270"/>
  <c r="M56" i="270"/>
  <c r="N56" i="270"/>
  <c r="O56" i="270"/>
  <c r="P56" i="270"/>
  <c r="Q56" i="270"/>
  <c r="R56" i="270"/>
  <c r="S56" i="270"/>
  <c r="T56" i="270"/>
  <c r="U56" i="270"/>
  <c r="V56" i="270"/>
  <c r="W56" i="270"/>
  <c r="X56" i="270"/>
  <c r="Y56" i="270"/>
  <c r="Z56" i="270"/>
  <c r="AA56" i="270"/>
  <c r="AB56" i="270"/>
  <c r="G23" i="271"/>
  <c r="G33" i="271"/>
  <c r="G47" i="271"/>
  <c r="G61" i="271"/>
  <c r="G70" i="271"/>
  <c r="G72" i="271"/>
  <c r="G86" i="271"/>
  <c r="H91" i="271"/>
  <c r="F96" i="271"/>
  <c r="G100" i="271"/>
  <c r="G102" i="271"/>
  <c r="G105" i="271"/>
  <c r="D26" i="272"/>
  <c r="E26" i="272"/>
  <c r="F26" i="272"/>
  <c r="G26" i="272"/>
  <c r="H26" i="272"/>
  <c r="I26" i="272"/>
  <c r="J26" i="272"/>
  <c r="K26" i="272"/>
  <c r="L26" i="272"/>
  <c r="M26" i="272"/>
  <c r="N26" i="272"/>
  <c r="O26" i="272"/>
  <c r="P26" i="272"/>
  <c r="Q26" i="272"/>
  <c r="R26" i="272"/>
  <c r="S26" i="272"/>
  <c r="T26" i="272"/>
  <c r="U26" i="272"/>
  <c r="V26" i="272"/>
  <c r="W26" i="272"/>
  <c r="X26" i="272"/>
  <c r="Y26" i="272"/>
  <c r="Z26" i="272"/>
  <c r="AA26" i="272"/>
  <c r="C27" i="272"/>
  <c r="D27" i="272"/>
  <c r="E27" i="272"/>
  <c r="F27" i="272"/>
  <c r="G27" i="272"/>
  <c r="H27" i="272"/>
  <c r="I27" i="272"/>
  <c r="J27" i="272"/>
  <c r="K27" i="272"/>
  <c r="L27" i="272"/>
  <c r="M27" i="272"/>
  <c r="N27" i="272"/>
  <c r="O27" i="272"/>
  <c r="P27" i="272"/>
  <c r="Q27" i="272"/>
  <c r="R27" i="272"/>
  <c r="S27" i="272"/>
  <c r="T27" i="272"/>
  <c r="U27" i="272"/>
  <c r="V27" i="272"/>
  <c r="W27" i="272"/>
  <c r="X27" i="272"/>
  <c r="Y27" i="272"/>
  <c r="Z27" i="272"/>
  <c r="AA27" i="272"/>
  <c r="AB29" i="272"/>
  <c r="AB30" i="272"/>
  <c r="AB31" i="272"/>
  <c r="AB32" i="272"/>
  <c r="AB33" i="272"/>
  <c r="AB34" i="272"/>
  <c r="C36" i="272"/>
  <c r="D36" i="272"/>
  <c r="E36" i="272"/>
  <c r="F36" i="272"/>
  <c r="G36" i="272"/>
  <c r="H36" i="272"/>
  <c r="I36" i="272"/>
  <c r="J36" i="272"/>
  <c r="K36" i="272"/>
  <c r="L36" i="272"/>
  <c r="M36" i="272"/>
  <c r="N36" i="272"/>
  <c r="O36" i="272"/>
  <c r="P36" i="272"/>
  <c r="Q36" i="272"/>
  <c r="R36" i="272"/>
  <c r="S36" i="272"/>
  <c r="T36" i="272"/>
  <c r="U36" i="272"/>
  <c r="V36" i="272"/>
  <c r="W36" i="272"/>
  <c r="X36" i="272"/>
  <c r="Y36" i="272"/>
  <c r="Z36" i="272"/>
  <c r="AA36" i="272"/>
  <c r="AB36" i="272"/>
  <c r="C39" i="272"/>
  <c r="D39" i="272"/>
  <c r="E39" i="272"/>
  <c r="F39" i="272"/>
  <c r="G39" i="272"/>
  <c r="H39" i="272"/>
  <c r="I39" i="272"/>
  <c r="J39" i="272"/>
  <c r="K39" i="272"/>
  <c r="L39" i="272"/>
  <c r="M39" i="272"/>
  <c r="N39" i="272"/>
  <c r="O39" i="272"/>
  <c r="P39" i="272"/>
  <c r="Q39" i="272"/>
  <c r="R39" i="272"/>
  <c r="S39" i="272"/>
  <c r="T39" i="272"/>
  <c r="U39" i="272"/>
  <c r="V39" i="272"/>
  <c r="W39" i="272"/>
  <c r="X39" i="272"/>
  <c r="Y39" i="272"/>
  <c r="Z39" i="272"/>
  <c r="AA39" i="272"/>
  <c r="C40" i="272"/>
  <c r="D40" i="272"/>
  <c r="E40" i="272"/>
  <c r="F40" i="272"/>
  <c r="G40" i="272"/>
  <c r="H40" i="272"/>
  <c r="I40" i="272"/>
  <c r="J40" i="272"/>
  <c r="K40" i="272"/>
  <c r="L40" i="272"/>
  <c r="M40" i="272"/>
  <c r="N40" i="272"/>
  <c r="O40" i="272"/>
  <c r="P40" i="272"/>
  <c r="Q40" i="272"/>
  <c r="R40" i="272"/>
  <c r="S40" i="272"/>
  <c r="T40" i="272"/>
  <c r="U40" i="272"/>
  <c r="V40" i="272"/>
  <c r="W40" i="272"/>
  <c r="X40" i="272"/>
  <c r="Y40" i="272"/>
  <c r="Z40" i="272"/>
  <c r="AA40" i="272"/>
  <c r="AB42" i="272"/>
  <c r="AB43" i="272"/>
  <c r="AB44" i="272"/>
  <c r="AB45" i="272"/>
  <c r="AB46" i="272"/>
  <c r="AB47" i="272"/>
  <c r="C49" i="272"/>
  <c r="D49" i="272"/>
  <c r="E49" i="272"/>
  <c r="F49" i="272"/>
  <c r="G49" i="272"/>
  <c r="H49" i="272"/>
  <c r="I49" i="272"/>
  <c r="J49" i="272"/>
  <c r="K49" i="272"/>
  <c r="L49" i="272"/>
  <c r="M49" i="272"/>
  <c r="N49" i="272"/>
  <c r="O49" i="272"/>
  <c r="P49" i="272"/>
  <c r="Q49" i="272"/>
  <c r="R49" i="272"/>
  <c r="S49" i="272"/>
  <c r="T49" i="272"/>
  <c r="U49" i="272"/>
  <c r="V49" i="272"/>
  <c r="W49" i="272"/>
  <c r="X49" i="272"/>
  <c r="Y49" i="272"/>
  <c r="Z49" i="272"/>
  <c r="AA49" i="272"/>
  <c r="AB49" i="272"/>
  <c r="C52" i="272"/>
  <c r="D52" i="272"/>
  <c r="E52" i="272"/>
  <c r="F52" i="272"/>
  <c r="G52" i="272"/>
  <c r="H52" i="272"/>
  <c r="I52" i="272"/>
  <c r="J52" i="272"/>
  <c r="K52" i="272"/>
  <c r="L52" i="272"/>
  <c r="M52" i="272"/>
  <c r="N52" i="272"/>
  <c r="O52" i="272"/>
  <c r="P52" i="272"/>
  <c r="Q52" i="272"/>
  <c r="R52" i="272"/>
  <c r="S52" i="272"/>
  <c r="T52" i="272"/>
  <c r="U52" i="272"/>
  <c r="V52" i="272"/>
  <c r="W52" i="272"/>
  <c r="X52" i="272"/>
  <c r="Y52" i="272"/>
  <c r="Z52" i="272"/>
  <c r="AA52" i="272"/>
  <c r="C54" i="272"/>
  <c r="D54" i="272"/>
  <c r="E54" i="272"/>
  <c r="F54" i="272"/>
  <c r="G54" i="272"/>
  <c r="H54" i="272"/>
  <c r="I54" i="272"/>
  <c r="J54" i="272"/>
  <c r="K54" i="272"/>
  <c r="L54" i="272"/>
  <c r="M54" i="272"/>
  <c r="N54" i="272"/>
  <c r="O54" i="272"/>
  <c r="P54" i="272"/>
  <c r="Q54" i="272"/>
  <c r="R54" i="272"/>
  <c r="S54" i="272"/>
  <c r="T54" i="272"/>
  <c r="U54" i="272"/>
  <c r="V54" i="272"/>
  <c r="W54" i="272"/>
  <c r="X54" i="272"/>
  <c r="Y54" i="272"/>
  <c r="Z54" i="272"/>
  <c r="AA54" i="272"/>
  <c r="AB54" i="272"/>
  <c r="C55" i="272"/>
  <c r="D55" i="272"/>
  <c r="E55" i="272"/>
  <c r="F55" i="272"/>
  <c r="G55" i="272"/>
  <c r="H55" i="272"/>
  <c r="I55" i="272"/>
  <c r="J55" i="272"/>
  <c r="K55" i="272"/>
  <c r="L55" i="272"/>
  <c r="M55" i="272"/>
  <c r="N55" i="272"/>
  <c r="O55" i="272"/>
  <c r="P55" i="272"/>
  <c r="Q55" i="272"/>
  <c r="R55" i="272"/>
  <c r="S55" i="272"/>
  <c r="T55" i="272"/>
  <c r="U55" i="272"/>
  <c r="V55" i="272"/>
  <c r="W55" i="272"/>
  <c r="X55" i="272"/>
  <c r="Y55" i="272"/>
  <c r="Z55" i="272"/>
  <c r="AA55" i="272"/>
  <c r="AB55" i="272"/>
  <c r="C56" i="272"/>
  <c r="D56" i="272"/>
  <c r="E56" i="272"/>
  <c r="F56" i="272"/>
  <c r="G56" i="272"/>
  <c r="H56" i="272"/>
  <c r="I56" i="272"/>
  <c r="J56" i="272"/>
  <c r="K56" i="272"/>
  <c r="L56" i="272"/>
  <c r="M56" i="272"/>
  <c r="N56" i="272"/>
  <c r="O56" i="272"/>
  <c r="P56" i="272"/>
  <c r="Q56" i="272"/>
  <c r="R56" i="272"/>
  <c r="S56" i="272"/>
  <c r="T56" i="272"/>
  <c r="U56" i="272"/>
  <c r="V56" i="272"/>
  <c r="W56" i="272"/>
  <c r="X56" i="272"/>
  <c r="Y56" i="272"/>
  <c r="Z56" i="272"/>
  <c r="AA56" i="272"/>
  <c r="AB56" i="272"/>
  <c r="G23" i="273"/>
  <c r="G33" i="273"/>
  <c r="G47" i="273"/>
  <c r="G61" i="273"/>
  <c r="G70" i="273"/>
  <c r="G72" i="273"/>
  <c r="G86" i="273"/>
  <c r="H91" i="273"/>
  <c r="F96" i="273"/>
  <c r="G100" i="273"/>
  <c r="G102" i="273"/>
  <c r="G105" i="273"/>
  <c r="D26" i="274"/>
  <c r="E26" i="274"/>
  <c r="F26" i="274"/>
  <c r="G26" i="274"/>
  <c r="H26" i="274"/>
  <c r="I26" i="274"/>
  <c r="J26" i="274"/>
  <c r="K26" i="274"/>
  <c r="L26" i="274"/>
  <c r="M26" i="274"/>
  <c r="N26" i="274"/>
  <c r="O26" i="274"/>
  <c r="P26" i="274"/>
  <c r="Q26" i="274"/>
  <c r="R26" i="274"/>
  <c r="S26" i="274"/>
  <c r="T26" i="274"/>
  <c r="U26" i="274"/>
  <c r="V26" i="274"/>
  <c r="W26" i="274"/>
  <c r="X26" i="274"/>
  <c r="Y26" i="274"/>
  <c r="Z26" i="274"/>
  <c r="AA26" i="274"/>
  <c r="C27" i="274"/>
  <c r="D27" i="274"/>
  <c r="E27" i="274"/>
  <c r="F27" i="274"/>
  <c r="G27" i="274"/>
  <c r="H27" i="274"/>
  <c r="I27" i="274"/>
  <c r="J27" i="274"/>
  <c r="K27" i="274"/>
  <c r="L27" i="274"/>
  <c r="M27" i="274"/>
  <c r="N27" i="274"/>
  <c r="O27" i="274"/>
  <c r="P27" i="274"/>
  <c r="Q27" i="274"/>
  <c r="R27" i="274"/>
  <c r="S27" i="274"/>
  <c r="T27" i="274"/>
  <c r="U27" i="274"/>
  <c r="V27" i="274"/>
  <c r="W27" i="274"/>
  <c r="X27" i="274"/>
  <c r="Y27" i="274"/>
  <c r="Z27" i="274"/>
  <c r="AA27" i="274"/>
  <c r="AB29" i="274"/>
  <c r="AB30" i="274"/>
  <c r="AB31" i="274"/>
  <c r="AB32" i="274"/>
  <c r="AB33" i="274"/>
  <c r="AB34" i="274"/>
  <c r="C36" i="274"/>
  <c r="D36" i="274"/>
  <c r="E36" i="274"/>
  <c r="F36" i="274"/>
  <c r="G36" i="274"/>
  <c r="H36" i="274"/>
  <c r="I36" i="274"/>
  <c r="J36" i="274"/>
  <c r="K36" i="274"/>
  <c r="L36" i="274"/>
  <c r="M36" i="274"/>
  <c r="N36" i="274"/>
  <c r="O36" i="274"/>
  <c r="P36" i="274"/>
  <c r="Q36" i="274"/>
  <c r="R36" i="274"/>
  <c r="S36" i="274"/>
  <c r="T36" i="274"/>
  <c r="U36" i="274"/>
  <c r="V36" i="274"/>
  <c r="W36" i="274"/>
  <c r="X36" i="274"/>
  <c r="Y36" i="274"/>
  <c r="Z36" i="274"/>
  <c r="AA36" i="274"/>
  <c r="AB36" i="274"/>
  <c r="C39" i="274"/>
  <c r="D39" i="274"/>
  <c r="E39" i="274"/>
  <c r="F39" i="274"/>
  <c r="G39" i="274"/>
  <c r="H39" i="274"/>
  <c r="I39" i="274"/>
  <c r="J39" i="274"/>
  <c r="K39" i="274"/>
  <c r="L39" i="274"/>
  <c r="M39" i="274"/>
  <c r="N39" i="274"/>
  <c r="O39" i="274"/>
  <c r="P39" i="274"/>
  <c r="Q39" i="274"/>
  <c r="R39" i="274"/>
  <c r="S39" i="274"/>
  <c r="T39" i="274"/>
  <c r="U39" i="274"/>
  <c r="V39" i="274"/>
  <c r="W39" i="274"/>
  <c r="X39" i="274"/>
  <c r="Y39" i="274"/>
  <c r="Z39" i="274"/>
  <c r="AA39" i="274"/>
  <c r="C40" i="274"/>
  <c r="D40" i="274"/>
  <c r="E40" i="274"/>
  <c r="F40" i="274"/>
  <c r="G40" i="274"/>
  <c r="H40" i="274"/>
  <c r="I40" i="274"/>
  <c r="J40" i="274"/>
  <c r="K40" i="274"/>
  <c r="L40" i="274"/>
  <c r="M40" i="274"/>
  <c r="N40" i="274"/>
  <c r="O40" i="274"/>
  <c r="P40" i="274"/>
  <c r="Q40" i="274"/>
  <c r="R40" i="274"/>
  <c r="S40" i="274"/>
  <c r="T40" i="274"/>
  <c r="U40" i="274"/>
  <c r="V40" i="274"/>
  <c r="W40" i="274"/>
  <c r="X40" i="274"/>
  <c r="Y40" i="274"/>
  <c r="Z40" i="274"/>
  <c r="AA40" i="274"/>
  <c r="AB42" i="274"/>
  <c r="AB43" i="274"/>
  <c r="AB44" i="274"/>
  <c r="AB45" i="274"/>
  <c r="AB46" i="274"/>
  <c r="AB47" i="274"/>
  <c r="C49" i="274"/>
  <c r="D49" i="274"/>
  <c r="E49" i="274"/>
  <c r="F49" i="274"/>
  <c r="G49" i="274"/>
  <c r="H49" i="274"/>
  <c r="I49" i="274"/>
  <c r="J49" i="274"/>
  <c r="K49" i="274"/>
  <c r="L49" i="274"/>
  <c r="M49" i="274"/>
  <c r="N49" i="274"/>
  <c r="O49" i="274"/>
  <c r="P49" i="274"/>
  <c r="Q49" i="274"/>
  <c r="R49" i="274"/>
  <c r="S49" i="274"/>
  <c r="T49" i="274"/>
  <c r="U49" i="274"/>
  <c r="V49" i="274"/>
  <c r="W49" i="274"/>
  <c r="X49" i="274"/>
  <c r="Y49" i="274"/>
  <c r="Z49" i="274"/>
  <c r="AA49" i="274"/>
  <c r="AB49" i="274"/>
  <c r="C52" i="274"/>
  <c r="D52" i="274"/>
  <c r="E52" i="274"/>
  <c r="F52" i="274"/>
  <c r="G52" i="274"/>
  <c r="H52" i="274"/>
  <c r="I52" i="274"/>
  <c r="J52" i="274"/>
  <c r="K52" i="274"/>
  <c r="L52" i="274"/>
  <c r="M52" i="274"/>
  <c r="N52" i="274"/>
  <c r="O52" i="274"/>
  <c r="P52" i="274"/>
  <c r="Q52" i="274"/>
  <c r="R52" i="274"/>
  <c r="S52" i="274"/>
  <c r="T52" i="274"/>
  <c r="U52" i="274"/>
  <c r="V52" i="274"/>
  <c r="W52" i="274"/>
  <c r="X52" i="274"/>
  <c r="Y52" i="274"/>
  <c r="Z52" i="274"/>
  <c r="AA52" i="274"/>
  <c r="C54" i="274"/>
  <c r="D54" i="274"/>
  <c r="E54" i="274"/>
  <c r="F54" i="274"/>
  <c r="G54" i="274"/>
  <c r="H54" i="274"/>
  <c r="I54" i="274"/>
  <c r="J54" i="274"/>
  <c r="K54" i="274"/>
  <c r="L54" i="274"/>
  <c r="M54" i="274"/>
  <c r="N54" i="274"/>
  <c r="O54" i="274"/>
  <c r="P54" i="274"/>
  <c r="Q54" i="274"/>
  <c r="R54" i="274"/>
  <c r="S54" i="274"/>
  <c r="T54" i="274"/>
  <c r="U54" i="274"/>
  <c r="V54" i="274"/>
  <c r="W54" i="274"/>
  <c r="X54" i="274"/>
  <c r="Y54" i="274"/>
  <c r="Z54" i="274"/>
  <c r="AA54" i="274"/>
  <c r="AB54" i="274"/>
  <c r="C55" i="274"/>
  <c r="D55" i="274"/>
  <c r="E55" i="274"/>
  <c r="F55" i="274"/>
  <c r="G55" i="274"/>
  <c r="H55" i="274"/>
  <c r="I55" i="274"/>
  <c r="J55" i="274"/>
  <c r="K55" i="274"/>
  <c r="L55" i="274"/>
  <c r="M55" i="274"/>
  <c r="N55" i="274"/>
  <c r="O55" i="274"/>
  <c r="P55" i="274"/>
  <c r="Q55" i="274"/>
  <c r="R55" i="274"/>
  <c r="S55" i="274"/>
  <c r="T55" i="274"/>
  <c r="U55" i="274"/>
  <c r="V55" i="274"/>
  <c r="W55" i="274"/>
  <c r="X55" i="274"/>
  <c r="Y55" i="274"/>
  <c r="Z55" i="274"/>
  <c r="AA55" i="274"/>
  <c r="AB55" i="274"/>
  <c r="C56" i="274"/>
  <c r="D56" i="274"/>
  <c r="E56" i="274"/>
  <c r="F56" i="274"/>
  <c r="G56" i="274"/>
  <c r="H56" i="274"/>
  <c r="I56" i="274"/>
  <c r="J56" i="274"/>
  <c r="K56" i="274"/>
  <c r="L56" i="274"/>
  <c r="M56" i="274"/>
  <c r="N56" i="274"/>
  <c r="O56" i="274"/>
  <c r="P56" i="274"/>
  <c r="Q56" i="274"/>
  <c r="R56" i="274"/>
  <c r="S56" i="274"/>
  <c r="T56" i="274"/>
  <c r="U56" i="274"/>
  <c r="V56" i="274"/>
  <c r="W56" i="274"/>
  <c r="X56" i="274"/>
  <c r="Y56" i="274"/>
  <c r="Z56" i="274"/>
  <c r="AA56" i="274"/>
  <c r="AB56" i="274"/>
  <c r="G23" i="275"/>
  <c r="G33" i="275"/>
  <c r="G47" i="275"/>
  <c r="G61" i="275"/>
  <c r="G70" i="275"/>
  <c r="G72" i="275"/>
  <c r="G86" i="275"/>
  <c r="H91" i="275"/>
  <c r="F96" i="275"/>
  <c r="G100" i="275"/>
  <c r="G102" i="275"/>
  <c r="G105" i="275"/>
  <c r="D26" i="276"/>
  <c r="E26" i="276"/>
  <c r="F26" i="276"/>
  <c r="G26" i="276"/>
  <c r="H26" i="276"/>
  <c r="I26" i="276"/>
  <c r="J26" i="276"/>
  <c r="K26" i="276"/>
  <c r="L26" i="276"/>
  <c r="M26" i="276"/>
  <c r="N26" i="276"/>
  <c r="O26" i="276"/>
  <c r="P26" i="276"/>
  <c r="Q26" i="276"/>
  <c r="R26" i="276"/>
  <c r="S26" i="276"/>
  <c r="T26" i="276"/>
  <c r="U26" i="276"/>
  <c r="V26" i="276"/>
  <c r="W26" i="276"/>
  <c r="X26" i="276"/>
  <c r="Y26" i="276"/>
  <c r="Z26" i="276"/>
  <c r="AA26" i="276"/>
  <c r="C27" i="276"/>
  <c r="D27" i="276"/>
  <c r="E27" i="276"/>
  <c r="F27" i="276"/>
  <c r="G27" i="276"/>
  <c r="H27" i="276"/>
  <c r="I27" i="276"/>
  <c r="J27" i="276"/>
  <c r="K27" i="276"/>
  <c r="L27" i="276"/>
  <c r="M27" i="276"/>
  <c r="N27" i="276"/>
  <c r="O27" i="276"/>
  <c r="P27" i="276"/>
  <c r="Q27" i="276"/>
  <c r="R27" i="276"/>
  <c r="S27" i="276"/>
  <c r="T27" i="276"/>
  <c r="U27" i="276"/>
  <c r="V27" i="276"/>
  <c r="W27" i="276"/>
  <c r="X27" i="276"/>
  <c r="Y27" i="276"/>
  <c r="Z27" i="276"/>
  <c r="AA27" i="276"/>
  <c r="AB29" i="276"/>
  <c r="AB30" i="276"/>
  <c r="AB31" i="276"/>
  <c r="AB32" i="276"/>
  <c r="AB33" i="276"/>
  <c r="AB34" i="276"/>
  <c r="C36" i="276"/>
  <c r="D36" i="276"/>
  <c r="E36" i="276"/>
  <c r="F36" i="276"/>
  <c r="G36" i="276"/>
  <c r="H36" i="276"/>
  <c r="I36" i="276"/>
  <c r="J36" i="276"/>
  <c r="K36" i="276"/>
  <c r="L36" i="276"/>
  <c r="M36" i="276"/>
  <c r="N36" i="276"/>
  <c r="O36" i="276"/>
  <c r="P36" i="276"/>
  <c r="Q36" i="276"/>
  <c r="R36" i="276"/>
  <c r="S36" i="276"/>
  <c r="T36" i="276"/>
  <c r="U36" i="276"/>
  <c r="V36" i="276"/>
  <c r="W36" i="276"/>
  <c r="X36" i="276"/>
  <c r="Y36" i="276"/>
  <c r="Z36" i="276"/>
  <c r="AA36" i="276"/>
  <c r="AB36" i="276"/>
  <c r="C39" i="276"/>
  <c r="D39" i="276"/>
  <c r="E39" i="276"/>
  <c r="F39" i="276"/>
  <c r="G39" i="276"/>
  <c r="H39" i="276"/>
  <c r="I39" i="276"/>
  <c r="J39" i="276"/>
  <c r="K39" i="276"/>
  <c r="L39" i="276"/>
  <c r="M39" i="276"/>
  <c r="N39" i="276"/>
  <c r="O39" i="276"/>
  <c r="P39" i="276"/>
  <c r="Q39" i="276"/>
  <c r="R39" i="276"/>
  <c r="S39" i="276"/>
  <c r="T39" i="276"/>
  <c r="U39" i="276"/>
  <c r="V39" i="276"/>
  <c r="W39" i="276"/>
  <c r="X39" i="276"/>
  <c r="Y39" i="276"/>
  <c r="Z39" i="276"/>
  <c r="AA39" i="276"/>
  <c r="C40" i="276"/>
  <c r="D40" i="276"/>
  <c r="E40" i="276"/>
  <c r="F40" i="276"/>
  <c r="G40" i="276"/>
  <c r="H40" i="276"/>
  <c r="I40" i="276"/>
  <c r="J40" i="276"/>
  <c r="K40" i="276"/>
  <c r="L40" i="276"/>
  <c r="M40" i="276"/>
  <c r="N40" i="276"/>
  <c r="O40" i="276"/>
  <c r="P40" i="276"/>
  <c r="Q40" i="276"/>
  <c r="R40" i="276"/>
  <c r="S40" i="276"/>
  <c r="T40" i="276"/>
  <c r="U40" i="276"/>
  <c r="V40" i="276"/>
  <c r="W40" i="276"/>
  <c r="X40" i="276"/>
  <c r="Y40" i="276"/>
  <c r="Z40" i="276"/>
  <c r="AA40" i="276"/>
  <c r="AB42" i="276"/>
  <c r="AB43" i="276"/>
  <c r="AB44" i="276"/>
  <c r="AB45" i="276"/>
  <c r="AB46" i="276"/>
  <c r="AB47" i="276"/>
  <c r="C49" i="276"/>
  <c r="D49" i="276"/>
  <c r="E49" i="276"/>
  <c r="F49" i="276"/>
  <c r="G49" i="276"/>
  <c r="H49" i="276"/>
  <c r="I49" i="276"/>
  <c r="J49" i="276"/>
  <c r="K49" i="276"/>
  <c r="L49" i="276"/>
  <c r="M49" i="276"/>
  <c r="N49" i="276"/>
  <c r="O49" i="276"/>
  <c r="P49" i="276"/>
  <c r="Q49" i="276"/>
  <c r="R49" i="276"/>
  <c r="S49" i="276"/>
  <c r="T49" i="276"/>
  <c r="U49" i="276"/>
  <c r="V49" i="276"/>
  <c r="W49" i="276"/>
  <c r="X49" i="276"/>
  <c r="Y49" i="276"/>
  <c r="Z49" i="276"/>
  <c r="AA49" i="276"/>
  <c r="AB49" i="276"/>
  <c r="C52" i="276"/>
  <c r="D52" i="276"/>
  <c r="E52" i="276"/>
  <c r="F52" i="276"/>
  <c r="G52" i="276"/>
  <c r="H52" i="276"/>
  <c r="I52" i="276"/>
  <c r="J52" i="276"/>
  <c r="K52" i="276"/>
  <c r="L52" i="276"/>
  <c r="M52" i="276"/>
  <c r="N52" i="276"/>
  <c r="O52" i="276"/>
  <c r="P52" i="276"/>
  <c r="Q52" i="276"/>
  <c r="R52" i="276"/>
  <c r="S52" i="276"/>
  <c r="T52" i="276"/>
  <c r="U52" i="276"/>
  <c r="V52" i="276"/>
  <c r="W52" i="276"/>
  <c r="X52" i="276"/>
  <c r="Y52" i="276"/>
  <c r="Z52" i="276"/>
  <c r="AA52" i="276"/>
  <c r="C54" i="276"/>
  <c r="D54" i="276"/>
  <c r="E54" i="276"/>
  <c r="F54" i="276"/>
  <c r="G54" i="276"/>
  <c r="H54" i="276"/>
  <c r="I54" i="276"/>
  <c r="J54" i="276"/>
  <c r="K54" i="276"/>
  <c r="L54" i="276"/>
  <c r="M54" i="276"/>
  <c r="N54" i="276"/>
  <c r="O54" i="276"/>
  <c r="P54" i="276"/>
  <c r="Q54" i="276"/>
  <c r="R54" i="276"/>
  <c r="S54" i="276"/>
  <c r="T54" i="276"/>
  <c r="U54" i="276"/>
  <c r="V54" i="276"/>
  <c r="W54" i="276"/>
  <c r="X54" i="276"/>
  <c r="Y54" i="276"/>
  <c r="Z54" i="276"/>
  <c r="AA54" i="276"/>
  <c r="AB54" i="276"/>
  <c r="C55" i="276"/>
  <c r="D55" i="276"/>
  <c r="E55" i="276"/>
  <c r="F55" i="276"/>
  <c r="G55" i="276"/>
  <c r="H55" i="276"/>
  <c r="I55" i="276"/>
  <c r="J55" i="276"/>
  <c r="K55" i="276"/>
  <c r="L55" i="276"/>
  <c r="M55" i="276"/>
  <c r="N55" i="276"/>
  <c r="O55" i="276"/>
  <c r="P55" i="276"/>
  <c r="Q55" i="276"/>
  <c r="R55" i="276"/>
  <c r="S55" i="276"/>
  <c r="T55" i="276"/>
  <c r="U55" i="276"/>
  <c r="V55" i="276"/>
  <c r="W55" i="276"/>
  <c r="X55" i="276"/>
  <c r="Y55" i="276"/>
  <c r="Z55" i="276"/>
  <c r="AA55" i="276"/>
  <c r="AB55" i="276"/>
  <c r="C56" i="276"/>
  <c r="D56" i="276"/>
  <c r="E56" i="276"/>
  <c r="F56" i="276"/>
  <c r="G56" i="276"/>
  <c r="H56" i="276"/>
  <c r="I56" i="276"/>
  <c r="J56" i="276"/>
  <c r="K56" i="276"/>
  <c r="L56" i="276"/>
  <c r="M56" i="276"/>
  <c r="N56" i="276"/>
  <c r="O56" i="276"/>
  <c r="P56" i="276"/>
  <c r="Q56" i="276"/>
  <c r="R56" i="276"/>
  <c r="S56" i="276"/>
  <c r="T56" i="276"/>
  <c r="U56" i="276"/>
  <c r="V56" i="276"/>
  <c r="W56" i="276"/>
  <c r="X56" i="276"/>
  <c r="Y56" i="276"/>
  <c r="Z56" i="276"/>
  <c r="AA56" i="276"/>
  <c r="AB56" i="276"/>
  <c r="G23" i="277"/>
  <c r="G33" i="277"/>
  <c r="G47" i="277"/>
  <c r="G61" i="277"/>
  <c r="G70" i="277"/>
  <c r="G72" i="277"/>
  <c r="G86" i="277"/>
  <c r="H91" i="277"/>
  <c r="F96" i="277"/>
  <c r="G100" i="277"/>
  <c r="G102" i="277"/>
  <c r="G105" i="277"/>
  <c r="D26" i="278"/>
  <c r="E26" i="278"/>
  <c r="F26" i="278"/>
  <c r="G26" i="278"/>
  <c r="H26" i="278"/>
  <c r="I26" i="278"/>
  <c r="J26" i="278"/>
  <c r="K26" i="278"/>
  <c r="L26" i="278"/>
  <c r="M26" i="278"/>
  <c r="N26" i="278"/>
  <c r="O26" i="278"/>
  <c r="P26" i="278"/>
  <c r="Q26" i="278"/>
  <c r="R26" i="278"/>
  <c r="S26" i="278"/>
  <c r="T26" i="278"/>
  <c r="U26" i="278"/>
  <c r="V26" i="278"/>
  <c r="W26" i="278"/>
  <c r="X26" i="278"/>
  <c r="Y26" i="278"/>
  <c r="Z26" i="278"/>
  <c r="AA26" i="278"/>
  <c r="C27" i="278"/>
  <c r="D27" i="278"/>
  <c r="E27" i="278"/>
  <c r="F27" i="278"/>
  <c r="G27" i="278"/>
  <c r="H27" i="278"/>
  <c r="I27" i="278"/>
  <c r="J27" i="278"/>
  <c r="K27" i="278"/>
  <c r="L27" i="278"/>
  <c r="M27" i="278"/>
  <c r="N27" i="278"/>
  <c r="O27" i="278"/>
  <c r="P27" i="278"/>
  <c r="Q27" i="278"/>
  <c r="R27" i="278"/>
  <c r="S27" i="278"/>
  <c r="T27" i="278"/>
  <c r="U27" i="278"/>
  <c r="V27" i="278"/>
  <c r="W27" i="278"/>
  <c r="X27" i="278"/>
  <c r="Y27" i="278"/>
  <c r="Z27" i="278"/>
  <c r="AA27" i="278"/>
  <c r="AB29" i="278"/>
  <c r="AB30" i="278"/>
  <c r="AB31" i="278"/>
  <c r="AB32" i="278"/>
  <c r="AB33" i="278"/>
  <c r="AB34" i="278"/>
  <c r="C36" i="278"/>
  <c r="D36" i="278"/>
  <c r="E36" i="278"/>
  <c r="F36" i="278"/>
  <c r="G36" i="278"/>
  <c r="H36" i="278"/>
  <c r="I36" i="278"/>
  <c r="J36" i="278"/>
  <c r="K36" i="278"/>
  <c r="L36" i="278"/>
  <c r="M36" i="278"/>
  <c r="N36" i="278"/>
  <c r="O36" i="278"/>
  <c r="P36" i="278"/>
  <c r="Q36" i="278"/>
  <c r="R36" i="278"/>
  <c r="S36" i="278"/>
  <c r="T36" i="278"/>
  <c r="U36" i="278"/>
  <c r="V36" i="278"/>
  <c r="W36" i="278"/>
  <c r="X36" i="278"/>
  <c r="Y36" i="278"/>
  <c r="Z36" i="278"/>
  <c r="AA36" i="278"/>
  <c r="AB36" i="278"/>
  <c r="C39" i="278"/>
  <c r="D39" i="278"/>
  <c r="E39" i="278"/>
  <c r="F39" i="278"/>
  <c r="G39" i="278"/>
  <c r="H39" i="278"/>
  <c r="I39" i="278"/>
  <c r="J39" i="278"/>
  <c r="K39" i="278"/>
  <c r="L39" i="278"/>
  <c r="M39" i="278"/>
  <c r="N39" i="278"/>
  <c r="O39" i="278"/>
  <c r="P39" i="278"/>
  <c r="Q39" i="278"/>
  <c r="R39" i="278"/>
  <c r="S39" i="278"/>
  <c r="T39" i="278"/>
  <c r="U39" i="278"/>
  <c r="V39" i="278"/>
  <c r="W39" i="278"/>
  <c r="X39" i="278"/>
  <c r="Y39" i="278"/>
  <c r="Z39" i="278"/>
  <c r="AA39" i="278"/>
  <c r="C40" i="278"/>
  <c r="D40" i="278"/>
  <c r="E40" i="278"/>
  <c r="F40" i="278"/>
  <c r="G40" i="278"/>
  <c r="H40" i="278"/>
  <c r="I40" i="278"/>
  <c r="J40" i="278"/>
  <c r="K40" i="278"/>
  <c r="L40" i="278"/>
  <c r="M40" i="278"/>
  <c r="N40" i="278"/>
  <c r="O40" i="278"/>
  <c r="P40" i="278"/>
  <c r="Q40" i="278"/>
  <c r="R40" i="278"/>
  <c r="S40" i="278"/>
  <c r="T40" i="278"/>
  <c r="U40" i="278"/>
  <c r="V40" i="278"/>
  <c r="W40" i="278"/>
  <c r="X40" i="278"/>
  <c r="Y40" i="278"/>
  <c r="Z40" i="278"/>
  <c r="AA40" i="278"/>
  <c r="AB42" i="278"/>
  <c r="AB43" i="278"/>
  <c r="AB44" i="278"/>
  <c r="AB45" i="278"/>
  <c r="AB46" i="278"/>
  <c r="AB47" i="278"/>
  <c r="C49" i="278"/>
  <c r="D49" i="278"/>
  <c r="E49" i="278"/>
  <c r="F49" i="278"/>
  <c r="G49" i="278"/>
  <c r="H49" i="278"/>
  <c r="I49" i="278"/>
  <c r="J49" i="278"/>
  <c r="K49" i="278"/>
  <c r="L49" i="278"/>
  <c r="M49" i="278"/>
  <c r="N49" i="278"/>
  <c r="O49" i="278"/>
  <c r="P49" i="278"/>
  <c r="Q49" i="278"/>
  <c r="R49" i="278"/>
  <c r="S49" i="278"/>
  <c r="T49" i="278"/>
  <c r="U49" i="278"/>
  <c r="V49" i="278"/>
  <c r="W49" i="278"/>
  <c r="X49" i="278"/>
  <c r="Y49" i="278"/>
  <c r="Z49" i="278"/>
  <c r="AA49" i="278"/>
  <c r="AB49" i="278"/>
  <c r="C52" i="278"/>
  <c r="D52" i="278"/>
  <c r="E52" i="278"/>
  <c r="F52" i="278"/>
  <c r="G52" i="278"/>
  <c r="H52" i="278"/>
  <c r="I52" i="278"/>
  <c r="J52" i="278"/>
  <c r="K52" i="278"/>
  <c r="L52" i="278"/>
  <c r="M52" i="278"/>
  <c r="N52" i="278"/>
  <c r="O52" i="278"/>
  <c r="P52" i="278"/>
  <c r="Q52" i="278"/>
  <c r="R52" i="278"/>
  <c r="S52" i="278"/>
  <c r="T52" i="278"/>
  <c r="U52" i="278"/>
  <c r="V52" i="278"/>
  <c r="W52" i="278"/>
  <c r="X52" i="278"/>
  <c r="Y52" i="278"/>
  <c r="Z52" i="278"/>
  <c r="AA52" i="278"/>
  <c r="C54" i="278"/>
  <c r="D54" i="278"/>
  <c r="E54" i="278"/>
  <c r="F54" i="278"/>
  <c r="G54" i="278"/>
  <c r="H54" i="278"/>
  <c r="I54" i="278"/>
  <c r="J54" i="278"/>
  <c r="K54" i="278"/>
  <c r="L54" i="278"/>
  <c r="M54" i="278"/>
  <c r="N54" i="278"/>
  <c r="O54" i="278"/>
  <c r="P54" i="278"/>
  <c r="Q54" i="278"/>
  <c r="R54" i="278"/>
  <c r="S54" i="278"/>
  <c r="T54" i="278"/>
  <c r="U54" i="278"/>
  <c r="V54" i="278"/>
  <c r="W54" i="278"/>
  <c r="X54" i="278"/>
  <c r="Y54" i="278"/>
  <c r="Z54" i="278"/>
  <c r="AA54" i="278"/>
  <c r="AB54" i="278"/>
  <c r="C55" i="278"/>
  <c r="D55" i="278"/>
  <c r="E55" i="278"/>
  <c r="F55" i="278"/>
  <c r="G55" i="278"/>
  <c r="H55" i="278"/>
  <c r="I55" i="278"/>
  <c r="J55" i="278"/>
  <c r="K55" i="278"/>
  <c r="L55" i="278"/>
  <c r="M55" i="278"/>
  <c r="N55" i="278"/>
  <c r="O55" i="278"/>
  <c r="P55" i="278"/>
  <c r="Q55" i="278"/>
  <c r="R55" i="278"/>
  <c r="S55" i="278"/>
  <c r="T55" i="278"/>
  <c r="U55" i="278"/>
  <c r="V55" i="278"/>
  <c r="W55" i="278"/>
  <c r="X55" i="278"/>
  <c r="Y55" i="278"/>
  <c r="Z55" i="278"/>
  <c r="AA55" i="278"/>
  <c r="AB55" i="278"/>
  <c r="C56" i="278"/>
  <c r="D56" i="278"/>
  <c r="E56" i="278"/>
  <c r="F56" i="278"/>
  <c r="G56" i="278"/>
  <c r="H56" i="278"/>
  <c r="I56" i="278"/>
  <c r="J56" i="278"/>
  <c r="K56" i="278"/>
  <c r="L56" i="278"/>
  <c r="M56" i="278"/>
  <c r="N56" i="278"/>
  <c r="O56" i="278"/>
  <c r="P56" i="278"/>
  <c r="Q56" i="278"/>
  <c r="R56" i="278"/>
  <c r="S56" i="278"/>
  <c r="T56" i="278"/>
  <c r="U56" i="278"/>
  <c r="V56" i="278"/>
  <c r="W56" i="278"/>
  <c r="X56" i="278"/>
  <c r="Y56" i="278"/>
  <c r="Z56" i="278"/>
  <c r="AA56" i="278"/>
  <c r="AB56" i="278"/>
  <c r="G23" i="279"/>
  <c r="G33" i="279"/>
  <c r="G47" i="279"/>
  <c r="G61" i="279"/>
  <c r="G70" i="279"/>
  <c r="G72" i="279"/>
  <c r="G86" i="279"/>
  <c r="H91" i="279"/>
  <c r="F96" i="279"/>
  <c r="G100" i="279"/>
  <c r="G102" i="279"/>
  <c r="G105" i="279"/>
  <c r="D26" i="280"/>
  <c r="E26" i="280"/>
  <c r="F26" i="280"/>
  <c r="G26" i="280"/>
  <c r="H26" i="280"/>
  <c r="I26" i="280"/>
  <c r="J26" i="280"/>
  <c r="K26" i="280"/>
  <c r="L26" i="280"/>
  <c r="M26" i="280"/>
  <c r="N26" i="280"/>
  <c r="O26" i="280"/>
  <c r="P26" i="280"/>
  <c r="Q26" i="280"/>
  <c r="R26" i="280"/>
  <c r="S26" i="280"/>
  <c r="T26" i="280"/>
  <c r="U26" i="280"/>
  <c r="V26" i="280"/>
  <c r="W26" i="280"/>
  <c r="X26" i="280"/>
  <c r="Y26" i="280"/>
  <c r="Z26" i="280"/>
  <c r="AA26" i="280"/>
  <c r="C27" i="280"/>
  <c r="D27" i="280"/>
  <c r="E27" i="280"/>
  <c r="F27" i="280"/>
  <c r="G27" i="280"/>
  <c r="H27" i="280"/>
  <c r="I27" i="280"/>
  <c r="J27" i="280"/>
  <c r="K27" i="280"/>
  <c r="L27" i="280"/>
  <c r="M27" i="280"/>
  <c r="N27" i="280"/>
  <c r="O27" i="280"/>
  <c r="P27" i="280"/>
  <c r="Q27" i="280"/>
  <c r="R27" i="280"/>
  <c r="S27" i="280"/>
  <c r="T27" i="280"/>
  <c r="U27" i="280"/>
  <c r="V27" i="280"/>
  <c r="W27" i="280"/>
  <c r="X27" i="280"/>
  <c r="Y27" i="280"/>
  <c r="Z27" i="280"/>
  <c r="AA27" i="280"/>
  <c r="AB29" i="280"/>
  <c r="AB30" i="280"/>
  <c r="AB31" i="280"/>
  <c r="AB32" i="280"/>
  <c r="AB33" i="280"/>
  <c r="AB34" i="280"/>
  <c r="C36" i="280"/>
  <c r="D36" i="280"/>
  <c r="E36" i="280"/>
  <c r="F36" i="280"/>
  <c r="G36" i="280"/>
  <c r="H36" i="280"/>
  <c r="I36" i="280"/>
  <c r="J36" i="280"/>
  <c r="K36" i="280"/>
  <c r="L36" i="280"/>
  <c r="M36" i="280"/>
  <c r="N36" i="280"/>
  <c r="O36" i="280"/>
  <c r="P36" i="280"/>
  <c r="Q36" i="280"/>
  <c r="R36" i="280"/>
  <c r="S36" i="280"/>
  <c r="T36" i="280"/>
  <c r="U36" i="280"/>
  <c r="V36" i="280"/>
  <c r="W36" i="280"/>
  <c r="X36" i="280"/>
  <c r="Y36" i="280"/>
  <c r="Z36" i="280"/>
  <c r="AA36" i="280"/>
  <c r="AB36" i="280"/>
  <c r="C39" i="280"/>
  <c r="D39" i="280"/>
  <c r="E39" i="280"/>
  <c r="F39" i="280"/>
  <c r="G39" i="280"/>
  <c r="H39" i="280"/>
  <c r="I39" i="280"/>
  <c r="J39" i="280"/>
  <c r="K39" i="280"/>
  <c r="L39" i="280"/>
  <c r="M39" i="280"/>
  <c r="N39" i="280"/>
  <c r="O39" i="280"/>
  <c r="P39" i="280"/>
  <c r="Q39" i="280"/>
  <c r="R39" i="280"/>
  <c r="S39" i="280"/>
  <c r="T39" i="280"/>
  <c r="U39" i="280"/>
  <c r="V39" i="280"/>
  <c r="W39" i="280"/>
  <c r="X39" i="280"/>
  <c r="Y39" i="280"/>
  <c r="Z39" i="280"/>
  <c r="AA39" i="280"/>
  <c r="C40" i="280"/>
  <c r="D40" i="280"/>
  <c r="E40" i="280"/>
  <c r="F40" i="280"/>
  <c r="G40" i="280"/>
  <c r="H40" i="280"/>
  <c r="I40" i="280"/>
  <c r="J40" i="280"/>
  <c r="K40" i="280"/>
  <c r="L40" i="280"/>
  <c r="M40" i="280"/>
  <c r="N40" i="280"/>
  <c r="O40" i="280"/>
  <c r="P40" i="280"/>
  <c r="Q40" i="280"/>
  <c r="R40" i="280"/>
  <c r="S40" i="280"/>
  <c r="T40" i="280"/>
  <c r="U40" i="280"/>
  <c r="V40" i="280"/>
  <c r="W40" i="280"/>
  <c r="X40" i="280"/>
  <c r="Y40" i="280"/>
  <c r="Z40" i="280"/>
  <c r="AA40" i="280"/>
  <c r="AB42" i="280"/>
  <c r="AB43" i="280"/>
  <c r="AB44" i="280"/>
  <c r="AB45" i="280"/>
  <c r="AB46" i="280"/>
  <c r="AB47" i="280"/>
  <c r="C49" i="280"/>
  <c r="D49" i="280"/>
  <c r="E49" i="280"/>
  <c r="F49" i="280"/>
  <c r="G49" i="280"/>
  <c r="H49" i="280"/>
  <c r="I49" i="280"/>
  <c r="J49" i="280"/>
  <c r="K49" i="280"/>
  <c r="L49" i="280"/>
  <c r="M49" i="280"/>
  <c r="N49" i="280"/>
  <c r="O49" i="280"/>
  <c r="P49" i="280"/>
  <c r="Q49" i="280"/>
  <c r="R49" i="280"/>
  <c r="S49" i="280"/>
  <c r="T49" i="280"/>
  <c r="U49" i="280"/>
  <c r="V49" i="280"/>
  <c r="W49" i="280"/>
  <c r="X49" i="280"/>
  <c r="Y49" i="280"/>
  <c r="Z49" i="280"/>
  <c r="AA49" i="280"/>
  <c r="AB49" i="280"/>
  <c r="C52" i="280"/>
  <c r="D52" i="280"/>
  <c r="E52" i="280"/>
  <c r="F52" i="280"/>
  <c r="G52" i="280"/>
  <c r="H52" i="280"/>
  <c r="I52" i="280"/>
  <c r="J52" i="280"/>
  <c r="K52" i="280"/>
  <c r="L52" i="280"/>
  <c r="M52" i="280"/>
  <c r="N52" i="280"/>
  <c r="O52" i="280"/>
  <c r="P52" i="280"/>
  <c r="Q52" i="280"/>
  <c r="R52" i="280"/>
  <c r="S52" i="280"/>
  <c r="T52" i="280"/>
  <c r="U52" i="280"/>
  <c r="V52" i="280"/>
  <c r="W52" i="280"/>
  <c r="X52" i="280"/>
  <c r="Y52" i="280"/>
  <c r="Z52" i="280"/>
  <c r="AA52" i="280"/>
  <c r="C54" i="280"/>
  <c r="D54" i="280"/>
  <c r="E54" i="280"/>
  <c r="F54" i="280"/>
  <c r="G54" i="280"/>
  <c r="H54" i="280"/>
  <c r="I54" i="280"/>
  <c r="J54" i="280"/>
  <c r="K54" i="280"/>
  <c r="L54" i="280"/>
  <c r="M54" i="280"/>
  <c r="N54" i="280"/>
  <c r="O54" i="280"/>
  <c r="P54" i="280"/>
  <c r="Q54" i="280"/>
  <c r="R54" i="280"/>
  <c r="S54" i="280"/>
  <c r="T54" i="280"/>
  <c r="U54" i="280"/>
  <c r="V54" i="280"/>
  <c r="W54" i="280"/>
  <c r="X54" i="280"/>
  <c r="Y54" i="280"/>
  <c r="Z54" i="280"/>
  <c r="AA54" i="280"/>
  <c r="AB54" i="280"/>
  <c r="C55" i="280"/>
  <c r="D55" i="280"/>
  <c r="E55" i="280"/>
  <c r="F55" i="280"/>
  <c r="G55" i="280"/>
  <c r="H55" i="280"/>
  <c r="I55" i="280"/>
  <c r="J55" i="280"/>
  <c r="K55" i="280"/>
  <c r="L55" i="280"/>
  <c r="M55" i="280"/>
  <c r="N55" i="280"/>
  <c r="O55" i="280"/>
  <c r="P55" i="280"/>
  <c r="Q55" i="280"/>
  <c r="R55" i="280"/>
  <c r="S55" i="280"/>
  <c r="T55" i="280"/>
  <c r="U55" i="280"/>
  <c r="V55" i="280"/>
  <c r="W55" i="280"/>
  <c r="X55" i="280"/>
  <c r="Y55" i="280"/>
  <c r="Z55" i="280"/>
  <c r="AA55" i="280"/>
  <c r="AB55" i="280"/>
  <c r="C56" i="280"/>
  <c r="D56" i="280"/>
  <c r="E56" i="280"/>
  <c r="F56" i="280"/>
  <c r="G56" i="280"/>
  <c r="H56" i="280"/>
  <c r="I56" i="280"/>
  <c r="J56" i="280"/>
  <c r="K56" i="280"/>
  <c r="L56" i="280"/>
  <c r="M56" i="280"/>
  <c r="N56" i="280"/>
  <c r="O56" i="280"/>
  <c r="P56" i="280"/>
  <c r="Q56" i="280"/>
  <c r="R56" i="280"/>
  <c r="S56" i="280"/>
  <c r="T56" i="280"/>
  <c r="U56" i="280"/>
  <c r="V56" i="280"/>
  <c r="W56" i="280"/>
  <c r="X56" i="280"/>
  <c r="Y56" i="280"/>
  <c r="Z56" i="280"/>
  <c r="AA56" i="280"/>
  <c r="AB56" i="280"/>
  <c r="G23" i="281"/>
  <c r="G33" i="281"/>
  <c r="G47" i="281"/>
  <c r="G61" i="281"/>
  <c r="G70" i="281"/>
  <c r="G72" i="281"/>
  <c r="G86" i="281"/>
  <c r="H91" i="281"/>
  <c r="F96" i="281"/>
  <c r="G100" i="281"/>
  <c r="G102" i="281"/>
  <c r="G105" i="281"/>
  <c r="D26" i="282"/>
  <c r="E26" i="282"/>
  <c r="F26" i="282"/>
  <c r="G26" i="282"/>
  <c r="H26" i="282"/>
  <c r="I26" i="282"/>
  <c r="J26" i="282"/>
  <c r="K26" i="282"/>
  <c r="L26" i="282"/>
  <c r="M26" i="282"/>
  <c r="N26" i="282"/>
  <c r="O26" i="282"/>
  <c r="P26" i="282"/>
  <c r="Q26" i="282"/>
  <c r="R26" i="282"/>
  <c r="S26" i="282"/>
  <c r="T26" i="282"/>
  <c r="U26" i="282"/>
  <c r="V26" i="282"/>
  <c r="W26" i="282"/>
  <c r="X26" i="282"/>
  <c r="Y26" i="282"/>
  <c r="Z26" i="282"/>
  <c r="AA26" i="282"/>
  <c r="C27" i="282"/>
  <c r="D27" i="282"/>
  <c r="E27" i="282"/>
  <c r="F27" i="282"/>
  <c r="G27" i="282"/>
  <c r="H27" i="282"/>
  <c r="I27" i="282"/>
  <c r="J27" i="282"/>
  <c r="K27" i="282"/>
  <c r="L27" i="282"/>
  <c r="M27" i="282"/>
  <c r="N27" i="282"/>
  <c r="O27" i="282"/>
  <c r="P27" i="282"/>
  <c r="Q27" i="282"/>
  <c r="R27" i="282"/>
  <c r="S27" i="282"/>
  <c r="T27" i="282"/>
  <c r="U27" i="282"/>
  <c r="V27" i="282"/>
  <c r="W27" i="282"/>
  <c r="X27" i="282"/>
  <c r="Y27" i="282"/>
  <c r="Z27" i="282"/>
  <c r="AA27" i="282"/>
  <c r="AB29" i="282"/>
  <c r="AB30" i="282"/>
  <c r="AB31" i="282"/>
  <c r="AB32" i="282"/>
  <c r="AB33" i="282"/>
  <c r="AB34" i="282"/>
  <c r="C36" i="282"/>
  <c r="D36" i="282"/>
  <c r="E36" i="282"/>
  <c r="F36" i="282"/>
  <c r="G36" i="282"/>
  <c r="H36" i="282"/>
  <c r="I36" i="282"/>
  <c r="J36" i="282"/>
  <c r="K36" i="282"/>
  <c r="L36" i="282"/>
  <c r="M36" i="282"/>
  <c r="N36" i="282"/>
  <c r="O36" i="282"/>
  <c r="P36" i="282"/>
  <c r="Q36" i="282"/>
  <c r="R36" i="282"/>
  <c r="S36" i="282"/>
  <c r="T36" i="282"/>
  <c r="U36" i="282"/>
  <c r="V36" i="282"/>
  <c r="W36" i="282"/>
  <c r="X36" i="282"/>
  <c r="Y36" i="282"/>
  <c r="Z36" i="282"/>
  <c r="AA36" i="282"/>
  <c r="AB36" i="282"/>
  <c r="C39" i="282"/>
  <c r="D39" i="282"/>
  <c r="E39" i="282"/>
  <c r="F39" i="282"/>
  <c r="G39" i="282"/>
  <c r="H39" i="282"/>
  <c r="I39" i="282"/>
  <c r="J39" i="282"/>
  <c r="K39" i="282"/>
  <c r="L39" i="282"/>
  <c r="M39" i="282"/>
  <c r="N39" i="282"/>
  <c r="O39" i="282"/>
  <c r="P39" i="282"/>
  <c r="Q39" i="282"/>
  <c r="R39" i="282"/>
  <c r="S39" i="282"/>
  <c r="T39" i="282"/>
  <c r="U39" i="282"/>
  <c r="V39" i="282"/>
  <c r="W39" i="282"/>
  <c r="X39" i="282"/>
  <c r="Y39" i="282"/>
  <c r="Z39" i="282"/>
  <c r="AA39" i="282"/>
  <c r="C40" i="282"/>
  <c r="D40" i="282"/>
  <c r="E40" i="282"/>
  <c r="F40" i="282"/>
  <c r="G40" i="282"/>
  <c r="H40" i="282"/>
  <c r="I40" i="282"/>
  <c r="J40" i="282"/>
  <c r="K40" i="282"/>
  <c r="L40" i="282"/>
  <c r="M40" i="282"/>
  <c r="N40" i="282"/>
  <c r="O40" i="282"/>
  <c r="P40" i="282"/>
  <c r="Q40" i="282"/>
  <c r="R40" i="282"/>
  <c r="S40" i="282"/>
  <c r="T40" i="282"/>
  <c r="U40" i="282"/>
  <c r="V40" i="282"/>
  <c r="W40" i="282"/>
  <c r="X40" i="282"/>
  <c r="Y40" i="282"/>
  <c r="Z40" i="282"/>
  <c r="AA40" i="282"/>
  <c r="AB42" i="282"/>
  <c r="AB43" i="282"/>
  <c r="AB44" i="282"/>
  <c r="AB45" i="282"/>
  <c r="AB46" i="282"/>
  <c r="AB47" i="282"/>
  <c r="C49" i="282"/>
  <c r="D49" i="282"/>
  <c r="E49" i="282"/>
  <c r="F49" i="282"/>
  <c r="G49" i="282"/>
  <c r="H49" i="282"/>
  <c r="I49" i="282"/>
  <c r="J49" i="282"/>
  <c r="K49" i="282"/>
  <c r="L49" i="282"/>
  <c r="M49" i="282"/>
  <c r="N49" i="282"/>
  <c r="O49" i="282"/>
  <c r="P49" i="282"/>
  <c r="Q49" i="282"/>
  <c r="R49" i="282"/>
  <c r="S49" i="282"/>
  <c r="T49" i="282"/>
  <c r="U49" i="282"/>
  <c r="V49" i="282"/>
  <c r="W49" i="282"/>
  <c r="X49" i="282"/>
  <c r="Y49" i="282"/>
  <c r="Z49" i="282"/>
  <c r="AA49" i="282"/>
  <c r="AB49" i="282"/>
  <c r="C52" i="282"/>
  <c r="D52" i="282"/>
  <c r="E52" i="282"/>
  <c r="F52" i="282"/>
  <c r="G52" i="282"/>
  <c r="H52" i="282"/>
  <c r="I52" i="282"/>
  <c r="J52" i="282"/>
  <c r="K52" i="282"/>
  <c r="L52" i="282"/>
  <c r="M52" i="282"/>
  <c r="N52" i="282"/>
  <c r="O52" i="282"/>
  <c r="P52" i="282"/>
  <c r="Q52" i="282"/>
  <c r="R52" i="282"/>
  <c r="S52" i="282"/>
  <c r="T52" i="282"/>
  <c r="U52" i="282"/>
  <c r="V52" i="282"/>
  <c r="W52" i="282"/>
  <c r="X52" i="282"/>
  <c r="Y52" i="282"/>
  <c r="Z52" i="282"/>
  <c r="AA52" i="282"/>
  <c r="C54" i="282"/>
  <c r="D54" i="282"/>
  <c r="E54" i="282"/>
  <c r="F54" i="282"/>
  <c r="G54" i="282"/>
  <c r="H54" i="282"/>
  <c r="I54" i="282"/>
  <c r="J54" i="282"/>
  <c r="K54" i="282"/>
  <c r="L54" i="282"/>
  <c r="M54" i="282"/>
  <c r="N54" i="282"/>
  <c r="O54" i="282"/>
  <c r="P54" i="282"/>
  <c r="Q54" i="282"/>
  <c r="R54" i="282"/>
  <c r="S54" i="282"/>
  <c r="T54" i="282"/>
  <c r="U54" i="282"/>
  <c r="V54" i="282"/>
  <c r="W54" i="282"/>
  <c r="X54" i="282"/>
  <c r="Y54" i="282"/>
  <c r="Z54" i="282"/>
  <c r="AA54" i="282"/>
  <c r="AB54" i="282"/>
  <c r="C55" i="282"/>
  <c r="D55" i="282"/>
  <c r="E55" i="282"/>
  <c r="F55" i="282"/>
  <c r="G55" i="282"/>
  <c r="H55" i="282"/>
  <c r="I55" i="282"/>
  <c r="J55" i="282"/>
  <c r="K55" i="282"/>
  <c r="L55" i="282"/>
  <c r="M55" i="282"/>
  <c r="N55" i="282"/>
  <c r="O55" i="282"/>
  <c r="P55" i="282"/>
  <c r="Q55" i="282"/>
  <c r="R55" i="282"/>
  <c r="S55" i="282"/>
  <c r="T55" i="282"/>
  <c r="U55" i="282"/>
  <c r="V55" i="282"/>
  <c r="W55" i="282"/>
  <c r="X55" i="282"/>
  <c r="Y55" i="282"/>
  <c r="Z55" i="282"/>
  <c r="AA55" i="282"/>
  <c r="AB55" i="282"/>
  <c r="C56" i="282"/>
  <c r="D56" i="282"/>
  <c r="E56" i="282"/>
  <c r="F56" i="282"/>
  <c r="G56" i="282"/>
  <c r="H56" i="282"/>
  <c r="I56" i="282"/>
  <c r="J56" i="282"/>
  <c r="K56" i="282"/>
  <c r="L56" i="282"/>
  <c r="M56" i="282"/>
  <c r="N56" i="282"/>
  <c r="O56" i="282"/>
  <c r="P56" i="282"/>
  <c r="Q56" i="282"/>
  <c r="R56" i="282"/>
  <c r="S56" i="282"/>
  <c r="T56" i="282"/>
  <c r="U56" i="282"/>
  <c r="V56" i="282"/>
  <c r="W56" i="282"/>
  <c r="X56" i="282"/>
  <c r="Y56" i="282"/>
  <c r="Z56" i="282"/>
  <c r="AA56" i="282"/>
  <c r="AB56" i="282"/>
  <c r="B1" i="306"/>
  <c r="B2" i="306"/>
  <c r="B3" i="306"/>
  <c r="B4" i="306"/>
  <c r="B5" i="306"/>
  <c r="B6" i="306"/>
  <c r="F5" i="306"/>
  <c r="C8" i="306"/>
  <c r="B11" i="306"/>
  <c r="B12" i="306"/>
  <c r="A20" i="306"/>
  <c r="F6" i="306"/>
  <c r="A21" i="306"/>
  <c r="A22" i="306"/>
  <c r="A23" i="306"/>
  <c r="A24" i="306"/>
  <c r="A25" i="306"/>
  <c r="A26" i="306"/>
  <c r="A27" i="306"/>
  <c r="A28" i="306"/>
  <c r="A29" i="306"/>
  <c r="A30" i="306"/>
  <c r="A31" i="306"/>
  <c r="A32" i="306"/>
  <c r="A33" i="306"/>
  <c r="A34" i="306"/>
  <c r="A35" i="306"/>
  <c r="B35" i="306"/>
  <c r="C35" i="306"/>
  <c r="D35" i="306"/>
  <c r="E35" i="306"/>
  <c r="F35" i="306"/>
  <c r="G35" i="306"/>
  <c r="H35" i="306"/>
  <c r="I35" i="306"/>
  <c r="J35" i="306"/>
  <c r="K35" i="306"/>
  <c r="L35" i="306"/>
  <c r="A41" i="306"/>
  <c r="B41" i="306"/>
  <c r="A42" i="306"/>
  <c r="B42" i="306"/>
  <c r="A43" i="306"/>
  <c r="B43" i="306"/>
  <c r="A44" i="306"/>
  <c r="B44" i="306"/>
  <c r="A45" i="306"/>
  <c r="B45" i="306"/>
  <c r="A46" i="306"/>
  <c r="B46" i="306"/>
  <c r="A47" i="306"/>
  <c r="B47" i="306"/>
  <c r="A48" i="306"/>
  <c r="B48" i="306"/>
  <c r="B52" i="306"/>
  <c r="B53" i="306"/>
  <c r="B54" i="306"/>
  <c r="A62" i="306"/>
  <c r="C62" i="306"/>
  <c r="D62" i="306"/>
  <c r="E62" i="306"/>
  <c r="F62" i="306"/>
  <c r="G62" i="306"/>
  <c r="H62" i="306"/>
  <c r="I62" i="306"/>
  <c r="J62" i="306"/>
  <c r="K62" i="306"/>
  <c r="L62" i="306"/>
  <c r="M62" i="306"/>
  <c r="A63" i="306"/>
  <c r="A64" i="306"/>
  <c r="A65" i="306"/>
  <c r="A66" i="306"/>
  <c r="A67" i="306"/>
  <c r="A68" i="306"/>
  <c r="A69" i="306"/>
  <c r="A70" i="306"/>
  <c r="A71" i="306"/>
  <c r="A72" i="306"/>
  <c r="A73" i="306"/>
  <c r="A74" i="306"/>
  <c r="A75" i="306"/>
  <c r="A76" i="306"/>
  <c r="A77" i="306"/>
  <c r="A78" i="306"/>
  <c r="A79" i="306"/>
  <c r="A80" i="306"/>
  <c r="A81" i="306"/>
  <c r="B85" i="306"/>
  <c r="B86" i="306"/>
  <c r="B87" i="306"/>
  <c r="B88" i="306"/>
  <c r="F88" i="306"/>
  <c r="A97" i="306"/>
  <c r="C97" i="306"/>
  <c r="D97" i="306"/>
  <c r="E97" i="306"/>
  <c r="F97" i="306"/>
  <c r="G97" i="306"/>
  <c r="H97" i="306"/>
  <c r="I97" i="306"/>
  <c r="J97" i="306"/>
  <c r="K97" i="306"/>
  <c r="L97" i="306"/>
  <c r="M97" i="306"/>
  <c r="A98" i="306"/>
  <c r="A99" i="306"/>
  <c r="A100" i="306"/>
  <c r="A101" i="306"/>
  <c r="A102" i="306"/>
  <c r="A103" i="306"/>
  <c r="A104" i="306"/>
  <c r="A105" i="306"/>
  <c r="A106" i="306"/>
  <c r="A107" i="306"/>
  <c r="A108" i="306"/>
  <c r="A109" i="306"/>
  <c r="A110" i="306"/>
  <c r="A111" i="306"/>
  <c r="A112" i="306"/>
  <c r="A113" i="306"/>
  <c r="A114" i="306"/>
  <c r="A115" i="306"/>
  <c r="A116" i="306"/>
  <c r="B119" i="306"/>
  <c r="B120" i="306"/>
  <c r="B121" i="306"/>
  <c r="B122" i="306"/>
  <c r="A131" i="306"/>
  <c r="C131" i="306"/>
  <c r="D131" i="306"/>
  <c r="E131" i="306"/>
  <c r="F131" i="306"/>
  <c r="G131" i="306"/>
  <c r="H131" i="306"/>
  <c r="I131" i="306"/>
  <c r="J131" i="306"/>
  <c r="K131" i="306"/>
  <c r="L131" i="306"/>
  <c r="M131" i="306"/>
  <c r="A132" i="306"/>
  <c r="A133" i="306"/>
  <c r="A134" i="306"/>
  <c r="A135" i="306"/>
  <c r="A136" i="306"/>
  <c r="A137" i="306"/>
  <c r="A138" i="306"/>
  <c r="A139" i="306"/>
  <c r="A140" i="306"/>
  <c r="A141" i="306"/>
  <c r="A142" i="306"/>
  <c r="A143" i="306"/>
  <c r="A144" i="306"/>
  <c r="A145" i="306"/>
  <c r="A146" i="306"/>
  <c r="A147" i="306"/>
  <c r="A148" i="306"/>
  <c r="A149" i="306"/>
  <c r="A150" i="306"/>
  <c r="B153" i="306"/>
  <c r="B154" i="306"/>
  <c r="B155" i="306"/>
  <c r="B156" i="306"/>
  <c r="A165" i="306"/>
  <c r="C165" i="306"/>
  <c r="D165" i="306"/>
  <c r="E165" i="306"/>
  <c r="F165" i="306"/>
  <c r="G165" i="306"/>
  <c r="H165" i="306"/>
  <c r="I165" i="306"/>
  <c r="J165" i="306"/>
  <c r="K165" i="306"/>
  <c r="L165" i="306"/>
  <c r="M165" i="306"/>
  <c r="A166" i="306"/>
  <c r="A167" i="306"/>
  <c r="A168" i="306"/>
  <c r="A169" i="306"/>
  <c r="A170" i="306"/>
  <c r="A171" i="306"/>
  <c r="A172" i="306"/>
  <c r="A173" i="306"/>
  <c r="A174" i="306"/>
  <c r="A175" i="306"/>
  <c r="A176" i="306"/>
  <c r="A177" i="306"/>
  <c r="A178" i="306"/>
  <c r="A179" i="306"/>
  <c r="A180" i="306"/>
  <c r="A181" i="306"/>
  <c r="A182" i="306"/>
  <c r="A183" i="306"/>
  <c r="A184" i="306"/>
  <c r="B187" i="306"/>
  <c r="B188" i="306"/>
  <c r="B189" i="306"/>
  <c r="B190" i="306"/>
  <c r="A199" i="306"/>
  <c r="C199" i="306"/>
  <c r="D199" i="306"/>
  <c r="E199" i="306"/>
  <c r="F199" i="306"/>
  <c r="G199" i="306"/>
  <c r="H199" i="306"/>
  <c r="I199" i="306"/>
  <c r="J199" i="306"/>
  <c r="K199" i="306"/>
  <c r="L199" i="306"/>
  <c r="M199" i="306"/>
  <c r="A200" i="306"/>
  <c r="A201" i="306"/>
  <c r="A202" i="306"/>
  <c r="A203" i="306"/>
  <c r="A204" i="306"/>
  <c r="A205" i="306"/>
  <c r="A206" i="306"/>
  <c r="A207" i="306"/>
  <c r="A208" i="306"/>
  <c r="A209" i="306"/>
  <c r="A210" i="306"/>
  <c r="A211" i="306"/>
  <c r="A212" i="306"/>
  <c r="A213" i="306"/>
  <c r="A214" i="306"/>
  <c r="A215" i="306"/>
  <c r="A216" i="306"/>
  <c r="A217" i="306"/>
  <c r="A218" i="306"/>
  <c r="B221" i="306"/>
  <c r="B222" i="306"/>
  <c r="B223" i="306"/>
  <c r="B224" i="306"/>
  <c r="A233" i="306"/>
  <c r="C233" i="306"/>
  <c r="D233" i="306"/>
  <c r="E233" i="306"/>
  <c r="F233" i="306"/>
  <c r="G233" i="306"/>
  <c r="H233" i="306"/>
  <c r="I233" i="306"/>
  <c r="J233" i="306"/>
  <c r="K233" i="306"/>
  <c r="L233" i="306"/>
  <c r="M233" i="306"/>
  <c r="A234" i="306"/>
  <c r="A235" i="306"/>
  <c r="A236" i="306"/>
  <c r="A237" i="306"/>
  <c r="A238" i="306"/>
  <c r="A239" i="306"/>
  <c r="A240" i="306"/>
  <c r="A241" i="306"/>
  <c r="A242" i="306"/>
  <c r="A243" i="306"/>
  <c r="A244" i="306"/>
  <c r="A245" i="306"/>
  <c r="A246" i="306"/>
  <c r="A247" i="306"/>
  <c r="A248" i="306"/>
  <c r="A249" i="306"/>
  <c r="A250" i="306"/>
  <c r="A251" i="306"/>
  <c r="A252" i="306"/>
  <c r="B255" i="306"/>
  <c r="B256" i="306"/>
  <c r="B257" i="306"/>
  <c r="B258" i="306"/>
  <c r="A267" i="306"/>
  <c r="C267" i="306"/>
  <c r="D267" i="306"/>
  <c r="E267" i="306"/>
  <c r="F267" i="306"/>
  <c r="G267" i="306"/>
  <c r="H267" i="306"/>
  <c r="I267" i="306"/>
  <c r="J267" i="306"/>
  <c r="K267" i="306"/>
  <c r="L267" i="306"/>
  <c r="M267" i="306"/>
  <c r="A268" i="306"/>
  <c r="A269" i="306"/>
  <c r="A270" i="306"/>
  <c r="A271" i="306"/>
  <c r="A272" i="306"/>
  <c r="A273" i="306"/>
  <c r="A274" i="306"/>
  <c r="A275" i="306"/>
  <c r="A276" i="306"/>
  <c r="A277" i="306"/>
  <c r="A278" i="306"/>
  <c r="A279" i="306"/>
  <c r="A280" i="306"/>
  <c r="A281" i="306"/>
  <c r="A282" i="306"/>
  <c r="A283" i="306"/>
  <c r="A284" i="306"/>
  <c r="A285" i="306"/>
  <c r="A286" i="306"/>
  <c r="B289" i="306"/>
  <c r="B290" i="306"/>
  <c r="B291" i="306"/>
  <c r="B292" i="306"/>
  <c r="A301" i="306"/>
  <c r="C301" i="306"/>
  <c r="D301" i="306"/>
  <c r="E301" i="306"/>
  <c r="F301" i="306"/>
  <c r="G301" i="306"/>
  <c r="H301" i="306"/>
  <c r="I301" i="306"/>
  <c r="J301" i="306"/>
  <c r="K301" i="306"/>
  <c r="L301" i="306"/>
  <c r="M301" i="306"/>
  <c r="A302" i="306"/>
  <c r="A303" i="306"/>
  <c r="A304" i="306"/>
  <c r="A305" i="306"/>
  <c r="A306" i="306"/>
  <c r="A307" i="306"/>
  <c r="A308" i="306"/>
  <c r="A309" i="306"/>
  <c r="A310" i="306"/>
  <c r="A311" i="306"/>
  <c r="A312" i="306"/>
  <c r="A313" i="306"/>
  <c r="A314" i="306"/>
  <c r="A315" i="306"/>
  <c r="A316" i="306"/>
  <c r="A317" i="306"/>
  <c r="A318" i="306"/>
  <c r="A319" i="306"/>
  <c r="A320" i="306"/>
  <c r="B323" i="306"/>
  <c r="B324" i="306"/>
  <c r="B325" i="306"/>
  <c r="B326" i="306"/>
  <c r="A335" i="306"/>
  <c r="C335" i="306"/>
  <c r="D335" i="306"/>
  <c r="E335" i="306"/>
  <c r="F335" i="306"/>
  <c r="G335" i="306"/>
  <c r="H335" i="306"/>
  <c r="I335" i="306"/>
  <c r="J335" i="306"/>
  <c r="K335" i="306"/>
  <c r="L335" i="306"/>
  <c r="M335" i="306"/>
  <c r="A336" i="306"/>
  <c r="A337" i="306"/>
  <c r="A338" i="306"/>
  <c r="A339" i="306"/>
  <c r="A340" i="306"/>
  <c r="A341" i="306"/>
  <c r="A342" i="306"/>
  <c r="A343" i="306"/>
  <c r="A344" i="306"/>
  <c r="A345" i="306"/>
  <c r="A346" i="306"/>
  <c r="A347" i="306"/>
  <c r="A348" i="306"/>
  <c r="A349" i="306"/>
  <c r="A350" i="306"/>
  <c r="A351" i="306"/>
  <c r="A352" i="306"/>
  <c r="A353" i="306"/>
  <c r="A354" i="306"/>
  <c r="D11" i="297"/>
  <c r="A15" i="297"/>
  <c r="A16" i="297"/>
  <c r="A17" i="297"/>
  <c r="B2" i="9"/>
  <c r="B3" i="9"/>
  <c r="B4" i="9"/>
  <c r="B5" i="9"/>
  <c r="B6" i="9"/>
  <c r="B9" i="9"/>
  <c r="D9" i="9"/>
  <c r="B11" i="9"/>
  <c r="E13" i="9"/>
  <c r="F13" i="9"/>
  <c r="G13" i="9"/>
  <c r="H13" i="9"/>
  <c r="I13" i="9"/>
  <c r="J13" i="9"/>
  <c r="K13" i="9"/>
  <c r="L13" i="9"/>
  <c r="M13" i="9"/>
  <c r="N13" i="9"/>
  <c r="D14" i="9"/>
  <c r="E14" i="9"/>
  <c r="F14" i="9"/>
  <c r="G14" i="9"/>
  <c r="H14" i="9"/>
  <c r="I14" i="9"/>
  <c r="J14" i="9"/>
  <c r="K14" i="9"/>
  <c r="L14" i="9"/>
  <c r="M14" i="9"/>
  <c r="N14" i="9"/>
  <c r="A16" i="9"/>
  <c r="B16" i="9"/>
  <c r="C16" i="9"/>
  <c r="A17" i="9"/>
  <c r="B17" i="9"/>
  <c r="C17" i="9"/>
  <c r="A18" i="9"/>
  <c r="B18" i="9"/>
  <c r="C18" i="9"/>
  <c r="A19" i="9"/>
  <c r="B19" i="9"/>
  <c r="C19" i="9"/>
  <c r="A20" i="9"/>
  <c r="B20" i="9"/>
  <c r="C20" i="9"/>
  <c r="A21" i="9"/>
  <c r="B21" i="9"/>
  <c r="C21" i="9"/>
  <c r="A22" i="9"/>
  <c r="B22" i="9"/>
  <c r="C22" i="9"/>
  <c r="A23" i="9"/>
  <c r="B23" i="9"/>
  <c r="C23" i="9"/>
  <c r="E24" i="9"/>
  <c r="F24" i="9"/>
  <c r="G24" i="9"/>
  <c r="H24" i="9"/>
  <c r="I24" i="9"/>
  <c r="J24" i="9"/>
  <c r="K24" i="9"/>
  <c r="L24" i="9"/>
  <c r="M24" i="9"/>
  <c r="N24" i="9"/>
  <c r="A29" i="9"/>
  <c r="A30" i="9"/>
  <c r="B2" i="298"/>
  <c r="B3" i="298"/>
  <c r="B4" i="298"/>
  <c r="B5" i="298"/>
  <c r="B6" i="298"/>
  <c r="B9" i="298"/>
  <c r="D9" i="298"/>
  <c r="B12" i="298"/>
  <c r="C14" i="298"/>
  <c r="D14" i="298"/>
  <c r="E14" i="298"/>
  <c r="F14" i="298"/>
  <c r="G14" i="298"/>
  <c r="H14" i="298"/>
  <c r="I14" i="298"/>
  <c r="J14" i="298"/>
  <c r="K14" i="298"/>
  <c r="L14" i="298"/>
  <c r="B15" i="298"/>
  <c r="C15" i="298"/>
  <c r="D15" i="298"/>
  <c r="E15" i="298"/>
  <c r="F15" i="298"/>
  <c r="G15" i="298"/>
  <c r="H15" i="298"/>
  <c r="I15" i="298"/>
  <c r="J15" i="298"/>
  <c r="K15" i="298"/>
  <c r="L15" i="298"/>
  <c r="A22" i="298"/>
  <c r="A3" i="188"/>
  <c r="A4" i="188"/>
  <c r="A5" i="188"/>
  <c r="A8" i="188"/>
  <c r="A9" i="188"/>
  <c r="A10" i="188"/>
  <c r="A13" i="188"/>
  <c r="A14" i="188"/>
  <c r="A15" i="188"/>
  <c r="A18" i="188"/>
  <c r="A19" i="188"/>
  <c r="A20" i="188"/>
  <c r="A23" i="188"/>
  <c r="A24" i="188"/>
  <c r="A25" i="188"/>
  <c r="A28" i="188"/>
  <c r="A29" i="188"/>
  <c r="A30" i="188"/>
  <c r="A33" i="188"/>
  <c r="A34" i="188"/>
  <c r="A35" i="188"/>
  <c r="A38" i="188"/>
  <c r="A39" i="188"/>
  <c r="A40" i="188"/>
  <c r="A43" i="188"/>
  <c r="A44" i="188"/>
  <c r="A45" i="188"/>
  <c r="A48" i="188"/>
  <c r="A49" i="188"/>
  <c r="A50" i="188"/>
  <c r="A53" i="188"/>
  <c r="A54" i="188"/>
  <c r="A55" i="188"/>
  <c r="A58" i="188"/>
  <c r="A59" i="188"/>
  <c r="A60" i="188"/>
  <c r="A63" i="188"/>
  <c r="A64" i="188"/>
  <c r="A65" i="188"/>
  <c r="A68" i="188"/>
  <c r="A69" i="188"/>
  <c r="A70" i="188"/>
  <c r="A73" i="188"/>
  <c r="A74" i="188"/>
  <c r="A75" i="188"/>
  <c r="G23" i="307"/>
  <c r="G51" i="307"/>
  <c r="G65" i="307"/>
  <c r="B67" i="307"/>
  <c r="B68" i="307"/>
  <c r="G68" i="307"/>
  <c r="G74" i="307"/>
  <c r="G76" i="307"/>
  <c r="G83" i="307"/>
  <c r="G85" i="307"/>
  <c r="G89" i="307"/>
  <c r="G90" i="307"/>
  <c r="H94" i="307"/>
  <c r="F99" i="307"/>
  <c r="G103" i="307"/>
  <c r="G105" i="307"/>
  <c r="G108" i="307"/>
  <c r="G23" i="310"/>
  <c r="G51" i="310"/>
  <c r="G65" i="310"/>
  <c r="B67" i="310"/>
  <c r="B68" i="310"/>
  <c r="G68" i="310"/>
  <c r="G74" i="310"/>
  <c r="G76" i="310"/>
  <c r="G83" i="310"/>
  <c r="G85" i="310"/>
  <c r="G89" i="310"/>
  <c r="G96" i="310"/>
  <c r="G98" i="310" s="1"/>
  <c r="G90" i="310"/>
  <c r="G92" i="310"/>
  <c r="H94" i="310"/>
  <c r="F99" i="310"/>
  <c r="G99" i="310"/>
  <c r="W8" i="93" s="1" a="1"/>
  <c r="W8" i="93" s="1"/>
  <c r="G103" i="310"/>
  <c r="G105" i="310"/>
  <c r="G106" i="310"/>
  <c r="G107" i="310"/>
  <c r="G108" i="310"/>
  <c r="F27" i="235"/>
  <c r="AH36" i="93"/>
  <c r="D75" i="93"/>
  <c r="AE40" i="93"/>
  <c r="AD40" i="93"/>
  <c r="S18" i="93"/>
  <c r="R8" i="93"/>
  <c r="B335" i="306"/>
  <c r="B301" i="306"/>
  <c r="B267" i="306"/>
  <c r="B233" i="306"/>
  <c r="B199" i="306"/>
  <c r="B165" i="306"/>
  <c r="B131" i="306"/>
  <c r="B97" i="306"/>
  <c r="X77" i="102"/>
  <c r="B102" i="102"/>
  <c r="C18" i="93"/>
  <c r="I18" i="93"/>
  <c r="B62" i="306"/>
  <c r="Q18" i="93"/>
  <c r="R18" i="93"/>
  <c r="B10" i="306"/>
  <c r="B57" i="306"/>
  <c r="D27" i="9"/>
  <c r="M17" i="298"/>
  <c r="B7" i="9"/>
  <c r="B7" i="298"/>
  <c r="C17" i="306"/>
  <c r="E16" i="9"/>
  <c r="E17" i="9"/>
  <c r="E18" i="9"/>
  <c r="E19" i="9"/>
  <c r="E20" i="9"/>
  <c r="E21" i="9"/>
  <c r="E22" i="9"/>
  <c r="E23" i="9"/>
  <c r="C17" i="298"/>
  <c r="D17" i="306"/>
  <c r="F16" i="9"/>
  <c r="F17" i="9"/>
  <c r="F18" i="9"/>
  <c r="F19" i="9"/>
  <c r="F20" i="9"/>
  <c r="F21" i="9"/>
  <c r="F22" i="9"/>
  <c r="F23" i="9"/>
  <c r="D17" i="298"/>
  <c r="E17" i="306"/>
  <c r="G16" i="9"/>
  <c r="G17" i="9"/>
  <c r="G18" i="9"/>
  <c r="G19" i="9"/>
  <c r="G20" i="9"/>
  <c r="G21" i="9"/>
  <c r="G22" i="9"/>
  <c r="G23" i="9"/>
  <c r="E17" i="298"/>
  <c r="F17" i="306"/>
  <c r="H16" i="9"/>
  <c r="H17" i="9"/>
  <c r="H18" i="9"/>
  <c r="H19" i="9"/>
  <c r="H20" i="9"/>
  <c r="H21" i="9"/>
  <c r="H22" i="9"/>
  <c r="H23" i="9"/>
  <c r="F17" i="298"/>
  <c r="G17" i="306"/>
  <c r="I16" i="9"/>
  <c r="I17" i="9"/>
  <c r="I18" i="9"/>
  <c r="I19" i="9"/>
  <c r="I20" i="9"/>
  <c r="I21" i="9"/>
  <c r="I22" i="9"/>
  <c r="I23" i="9"/>
  <c r="G17" i="298"/>
  <c r="H17" i="306"/>
  <c r="J16" i="9"/>
  <c r="J17" i="9"/>
  <c r="J18" i="9"/>
  <c r="J19" i="9"/>
  <c r="J20" i="9"/>
  <c r="J21" i="9"/>
  <c r="J22" i="9"/>
  <c r="J23" i="9"/>
  <c r="H17" i="298"/>
  <c r="I17" i="306"/>
  <c r="K16" i="9"/>
  <c r="K17" i="9"/>
  <c r="K18" i="9"/>
  <c r="K19" i="9"/>
  <c r="K20" i="9"/>
  <c r="K21" i="9"/>
  <c r="K22" i="9"/>
  <c r="K23" i="9"/>
  <c r="I17" i="298"/>
  <c r="J17" i="306"/>
  <c r="L16" i="9"/>
  <c r="L17" i="9"/>
  <c r="L18" i="9"/>
  <c r="L19" i="9"/>
  <c r="L20" i="9"/>
  <c r="L21" i="9"/>
  <c r="L22" i="9"/>
  <c r="L23" i="9"/>
  <c r="J17" i="298"/>
  <c r="K17" i="306"/>
  <c r="M16" i="9"/>
  <c r="M17" i="9"/>
  <c r="M18" i="9"/>
  <c r="M19" i="9"/>
  <c r="M20" i="9"/>
  <c r="M21" i="9"/>
  <c r="M22" i="9"/>
  <c r="M23" i="9"/>
  <c r="K17" i="298"/>
  <c r="L17" i="306"/>
  <c r="N16" i="9"/>
  <c r="N17" i="9"/>
  <c r="N18" i="9"/>
  <c r="N19" i="9"/>
  <c r="N20" i="9"/>
  <c r="N21" i="9"/>
  <c r="N22" i="9"/>
  <c r="N23" i="9"/>
  <c r="L17" i="298"/>
  <c r="B17" i="306"/>
  <c r="D16" i="9"/>
  <c r="D17" i="9"/>
  <c r="D18" i="9"/>
  <c r="D19" i="9"/>
  <c r="D20" i="9"/>
  <c r="D21" i="9"/>
  <c r="D22" i="9"/>
  <c r="D23" i="9"/>
  <c r="B17" i="298"/>
  <c r="C20" i="298"/>
  <c r="D20" i="298"/>
  <c r="D24" i="9"/>
  <c r="B18" i="306"/>
  <c r="B20" i="306"/>
  <c r="B21" i="306"/>
  <c r="B22" i="306"/>
  <c r="B23" i="306"/>
  <c r="B24" i="306"/>
  <c r="B25" i="306"/>
  <c r="B26" i="306"/>
  <c r="B27" i="306"/>
  <c r="B28" i="306"/>
  <c r="B29" i="306"/>
  <c r="B30" i="306"/>
  <c r="B31" i="306"/>
  <c r="B32" i="306"/>
  <c r="B33" i="306"/>
  <c r="B34" i="306"/>
  <c r="C41" i="306"/>
  <c r="C42" i="306"/>
  <c r="C43" i="306"/>
  <c r="C44" i="306"/>
  <c r="C45" i="306"/>
  <c r="C46" i="306"/>
  <c r="C47" i="306"/>
  <c r="C48" i="306"/>
  <c r="C57" i="306"/>
  <c r="C98" i="306"/>
  <c r="C99" i="306"/>
  <c r="C100" i="306"/>
  <c r="C101" i="306"/>
  <c r="C102" i="306"/>
  <c r="C103" i="306"/>
  <c r="C104" i="306"/>
  <c r="C105" i="306"/>
  <c r="C106" i="306"/>
  <c r="C107" i="306"/>
  <c r="C108" i="306"/>
  <c r="C109" i="306"/>
  <c r="C110" i="306"/>
  <c r="C111" i="306"/>
  <c r="C112" i="306"/>
  <c r="C113" i="306"/>
  <c r="C114" i="306"/>
  <c r="C115" i="306"/>
  <c r="C116" i="306"/>
  <c r="C132" i="306"/>
  <c r="C133" i="306"/>
  <c r="C134" i="306"/>
  <c r="C135" i="306"/>
  <c r="C136" i="306"/>
  <c r="C137" i="306"/>
  <c r="C138" i="306"/>
  <c r="C139" i="306"/>
  <c r="C140" i="306"/>
  <c r="C141" i="306"/>
  <c r="C142" i="306"/>
  <c r="C143" i="306"/>
  <c r="C144" i="306"/>
  <c r="C145" i="306"/>
  <c r="C146" i="306"/>
  <c r="C147" i="306"/>
  <c r="C148" i="306"/>
  <c r="C149" i="306"/>
  <c r="C150" i="306"/>
  <c r="C166" i="306"/>
  <c r="C167" i="306"/>
  <c r="C168" i="306"/>
  <c r="C169" i="306"/>
  <c r="C170" i="306"/>
  <c r="C171" i="306"/>
  <c r="C172" i="306"/>
  <c r="C173" i="306"/>
  <c r="C174" i="306"/>
  <c r="C175" i="306"/>
  <c r="C176" i="306"/>
  <c r="C177" i="306"/>
  <c r="C178" i="306"/>
  <c r="C179" i="306"/>
  <c r="C180" i="306"/>
  <c r="C181" i="306"/>
  <c r="C182" i="306"/>
  <c r="C183" i="306"/>
  <c r="C184" i="306"/>
  <c r="C200" i="306"/>
  <c r="C201" i="306"/>
  <c r="C202" i="306"/>
  <c r="C203" i="306"/>
  <c r="C204" i="306"/>
  <c r="C205" i="306"/>
  <c r="C206" i="306"/>
  <c r="C207" i="306"/>
  <c r="C208" i="306"/>
  <c r="C209" i="306"/>
  <c r="C210" i="306"/>
  <c r="C211" i="306"/>
  <c r="C212" i="306"/>
  <c r="C213" i="306"/>
  <c r="C214" i="306"/>
  <c r="C215" i="306"/>
  <c r="C216" i="306"/>
  <c r="C217" i="306"/>
  <c r="C218" i="306"/>
  <c r="C234" i="306"/>
  <c r="C235" i="306"/>
  <c r="C236" i="306"/>
  <c r="C237" i="306"/>
  <c r="C238" i="306"/>
  <c r="C239" i="306"/>
  <c r="C240" i="306"/>
  <c r="C241" i="306"/>
  <c r="C242" i="306"/>
  <c r="C243" i="306"/>
  <c r="C244" i="306"/>
  <c r="C245" i="306"/>
  <c r="C246" i="306"/>
  <c r="C247" i="306"/>
  <c r="C248" i="306"/>
  <c r="C249" i="306"/>
  <c r="C250" i="306"/>
  <c r="C251" i="306"/>
  <c r="C252" i="306"/>
  <c r="C268" i="306"/>
  <c r="C269" i="306"/>
  <c r="C270" i="306"/>
  <c r="C271" i="306"/>
  <c r="C272" i="306"/>
  <c r="C273" i="306"/>
  <c r="C274" i="306"/>
  <c r="C275" i="306"/>
  <c r="C276" i="306"/>
  <c r="C277" i="306"/>
  <c r="C278" i="306"/>
  <c r="C279" i="306"/>
  <c r="C280" i="306"/>
  <c r="C281" i="306"/>
  <c r="C282" i="306"/>
  <c r="C283" i="306"/>
  <c r="C284" i="306"/>
  <c r="C285" i="306"/>
  <c r="C286" i="306"/>
  <c r="C302" i="306"/>
  <c r="C303" i="306"/>
  <c r="C304" i="306"/>
  <c r="C305" i="306"/>
  <c r="C306" i="306"/>
  <c r="C307" i="306"/>
  <c r="C308" i="306"/>
  <c r="C309" i="306"/>
  <c r="C310" i="306"/>
  <c r="C311" i="306"/>
  <c r="C312" i="306"/>
  <c r="C313" i="306"/>
  <c r="C314" i="306"/>
  <c r="C315" i="306"/>
  <c r="C316" i="306"/>
  <c r="C317" i="306"/>
  <c r="C318" i="306"/>
  <c r="C319" i="306"/>
  <c r="C320" i="306"/>
  <c r="C336" i="306"/>
  <c r="C337" i="306"/>
  <c r="C338" i="306"/>
  <c r="C339" i="306"/>
  <c r="C340" i="306"/>
  <c r="C341" i="306"/>
  <c r="C342" i="306"/>
  <c r="C343" i="306"/>
  <c r="C344" i="306"/>
  <c r="C345" i="306"/>
  <c r="C346" i="306"/>
  <c r="C347" i="306"/>
  <c r="C348" i="306"/>
  <c r="C349" i="306"/>
  <c r="C350" i="306"/>
  <c r="C351" i="306"/>
  <c r="C352" i="306"/>
  <c r="C353" i="306"/>
  <c r="C354" i="306"/>
  <c r="L18" i="306"/>
  <c r="L20" i="306"/>
  <c r="L21" i="306"/>
  <c r="L22" i="306"/>
  <c r="L23" i="306"/>
  <c r="L24" i="306"/>
  <c r="L25" i="306"/>
  <c r="L26" i="306"/>
  <c r="L27" i="306"/>
  <c r="L28" i="306"/>
  <c r="L29" i="306"/>
  <c r="L30" i="306"/>
  <c r="L31" i="306"/>
  <c r="L32" i="306"/>
  <c r="L33" i="306"/>
  <c r="L34" i="306"/>
  <c r="M41" i="306"/>
  <c r="M42" i="306"/>
  <c r="M126" i="306"/>
  <c r="M43" i="306"/>
  <c r="M160" i="306"/>
  <c r="M44" i="306"/>
  <c r="M194" i="306"/>
  <c r="M45" i="306"/>
  <c r="M228" i="306"/>
  <c r="M46" i="306"/>
  <c r="M262" i="306"/>
  <c r="M47" i="306"/>
  <c r="M296" i="306"/>
  <c r="M48" i="306"/>
  <c r="M330" i="306"/>
  <c r="M57" i="306"/>
  <c r="M98" i="306"/>
  <c r="M99" i="306"/>
  <c r="M100" i="306"/>
  <c r="M101" i="306"/>
  <c r="M102" i="306"/>
  <c r="M103" i="306"/>
  <c r="M104" i="306"/>
  <c r="M105" i="306"/>
  <c r="M106" i="306"/>
  <c r="M107" i="306"/>
  <c r="M108" i="306"/>
  <c r="M109" i="306"/>
  <c r="M110" i="306"/>
  <c r="M111" i="306"/>
  <c r="M112" i="306"/>
  <c r="M113" i="306"/>
  <c r="M114" i="306"/>
  <c r="M115" i="306"/>
  <c r="M116" i="306"/>
  <c r="M132" i="306"/>
  <c r="M133" i="306"/>
  <c r="M134" i="306"/>
  <c r="M135" i="306"/>
  <c r="M136" i="306"/>
  <c r="M137" i="306"/>
  <c r="M138" i="306"/>
  <c r="M139" i="306"/>
  <c r="M140" i="306"/>
  <c r="M141" i="306"/>
  <c r="M142" i="306"/>
  <c r="M143" i="306"/>
  <c r="M144" i="306"/>
  <c r="M145" i="306"/>
  <c r="M146" i="306"/>
  <c r="M147" i="306"/>
  <c r="M148" i="306"/>
  <c r="M149" i="306"/>
  <c r="M150" i="306"/>
  <c r="M166" i="306"/>
  <c r="M167" i="306"/>
  <c r="M168" i="306"/>
  <c r="M169" i="306"/>
  <c r="M170" i="306"/>
  <c r="M171" i="306"/>
  <c r="M172" i="306"/>
  <c r="M173" i="306"/>
  <c r="M174" i="306"/>
  <c r="M175" i="306"/>
  <c r="M176" i="306"/>
  <c r="M177" i="306"/>
  <c r="M178" i="306"/>
  <c r="M179" i="306"/>
  <c r="M180" i="306"/>
  <c r="M181" i="306"/>
  <c r="M182" i="306"/>
  <c r="M183" i="306"/>
  <c r="M184" i="306"/>
  <c r="M200" i="306"/>
  <c r="M201" i="306"/>
  <c r="M202" i="306"/>
  <c r="M203" i="306"/>
  <c r="M204" i="306"/>
  <c r="M205" i="306"/>
  <c r="M206" i="306"/>
  <c r="M207" i="306"/>
  <c r="M208" i="306"/>
  <c r="M209" i="306"/>
  <c r="M210" i="306"/>
  <c r="M211" i="306"/>
  <c r="M212" i="306"/>
  <c r="M213" i="306"/>
  <c r="M214" i="306"/>
  <c r="M215" i="306"/>
  <c r="M216" i="306"/>
  <c r="M217" i="306"/>
  <c r="M218" i="306"/>
  <c r="M234" i="306"/>
  <c r="M235" i="306"/>
  <c r="M236" i="306"/>
  <c r="M237" i="306"/>
  <c r="M238" i="306"/>
  <c r="M239" i="306"/>
  <c r="M240" i="306"/>
  <c r="M241" i="306"/>
  <c r="M242" i="306"/>
  <c r="M243" i="306"/>
  <c r="M244" i="306"/>
  <c r="M245" i="306"/>
  <c r="M246" i="306"/>
  <c r="M247" i="306"/>
  <c r="M248" i="306"/>
  <c r="M249" i="306"/>
  <c r="M250" i="306"/>
  <c r="M251" i="306"/>
  <c r="M252" i="306"/>
  <c r="M268" i="306"/>
  <c r="M269" i="306"/>
  <c r="M270" i="306"/>
  <c r="M271" i="306"/>
  <c r="M272" i="306"/>
  <c r="M273" i="306"/>
  <c r="M274" i="306"/>
  <c r="M275" i="306"/>
  <c r="M276" i="306"/>
  <c r="M277" i="306"/>
  <c r="M278" i="306"/>
  <c r="M279" i="306"/>
  <c r="M280" i="306"/>
  <c r="M281" i="306"/>
  <c r="M282" i="306"/>
  <c r="M283" i="306"/>
  <c r="M284" i="306"/>
  <c r="M285" i="306"/>
  <c r="M286" i="306"/>
  <c r="M302" i="306"/>
  <c r="M303" i="306"/>
  <c r="M304" i="306"/>
  <c r="M305" i="306"/>
  <c r="M306" i="306"/>
  <c r="M307" i="306"/>
  <c r="M308" i="306"/>
  <c r="M309" i="306"/>
  <c r="M310" i="306"/>
  <c r="M311" i="306"/>
  <c r="M312" i="306"/>
  <c r="M313" i="306"/>
  <c r="M314" i="306"/>
  <c r="M315" i="306"/>
  <c r="M316" i="306"/>
  <c r="M317" i="306"/>
  <c r="M318" i="306"/>
  <c r="M319" i="306"/>
  <c r="M320" i="306"/>
  <c r="M336" i="306"/>
  <c r="M337" i="306"/>
  <c r="M338" i="306"/>
  <c r="M339" i="306"/>
  <c r="M340" i="306"/>
  <c r="M341" i="306"/>
  <c r="M342" i="306"/>
  <c r="M343" i="306"/>
  <c r="M344" i="306"/>
  <c r="M345" i="306"/>
  <c r="M346" i="306"/>
  <c r="M347" i="306"/>
  <c r="M348" i="306"/>
  <c r="M349" i="306"/>
  <c r="M350" i="306"/>
  <c r="M351" i="306"/>
  <c r="M352" i="306"/>
  <c r="M353" i="306"/>
  <c r="M354" i="306"/>
  <c r="K18" i="306"/>
  <c r="K20" i="306"/>
  <c r="K21" i="306"/>
  <c r="K22" i="306"/>
  <c r="K23" i="306"/>
  <c r="K24" i="306"/>
  <c r="K25" i="306"/>
  <c r="K26" i="306"/>
  <c r="K27" i="306"/>
  <c r="K28" i="306"/>
  <c r="K29" i="306"/>
  <c r="K30" i="306"/>
  <c r="K31" i="306"/>
  <c r="K32" i="306"/>
  <c r="K33" i="306"/>
  <c r="K34" i="306"/>
  <c r="L41" i="306"/>
  <c r="L42" i="306"/>
  <c r="L126" i="306"/>
  <c r="L43" i="306"/>
  <c r="L160" i="306"/>
  <c r="L44" i="306"/>
  <c r="L194" i="306"/>
  <c r="L45" i="306"/>
  <c r="L228" i="306"/>
  <c r="L46" i="306"/>
  <c r="L262" i="306"/>
  <c r="L47" i="306"/>
  <c r="L296" i="306"/>
  <c r="L48" i="306"/>
  <c r="L330" i="306"/>
  <c r="L57" i="306"/>
  <c r="L98" i="306"/>
  <c r="L99" i="306"/>
  <c r="L100" i="306"/>
  <c r="L101" i="306"/>
  <c r="L102" i="306"/>
  <c r="L103" i="306"/>
  <c r="L104" i="306"/>
  <c r="L105" i="306"/>
  <c r="L106" i="306"/>
  <c r="L107" i="306"/>
  <c r="L108" i="306"/>
  <c r="L109" i="306"/>
  <c r="L110" i="306"/>
  <c r="L111" i="306"/>
  <c r="L112" i="306"/>
  <c r="L113" i="306"/>
  <c r="L114" i="306"/>
  <c r="L115" i="306"/>
  <c r="L116" i="306"/>
  <c r="L132" i="306"/>
  <c r="L133" i="306"/>
  <c r="L134" i="306"/>
  <c r="L135" i="306"/>
  <c r="L136" i="306"/>
  <c r="L137" i="306"/>
  <c r="L138" i="306"/>
  <c r="L139" i="306"/>
  <c r="L140" i="306"/>
  <c r="L141" i="306"/>
  <c r="L142" i="306"/>
  <c r="L143" i="306"/>
  <c r="L144" i="306"/>
  <c r="L145" i="306"/>
  <c r="L146" i="306"/>
  <c r="L147" i="306"/>
  <c r="L148" i="306"/>
  <c r="L149" i="306"/>
  <c r="L150" i="306"/>
  <c r="L166" i="306"/>
  <c r="L167" i="306"/>
  <c r="L168" i="306"/>
  <c r="L169" i="306"/>
  <c r="L170" i="306"/>
  <c r="L171" i="306"/>
  <c r="L172" i="306"/>
  <c r="L173" i="306"/>
  <c r="L174" i="306"/>
  <c r="L175" i="306"/>
  <c r="L176" i="306"/>
  <c r="L177" i="306"/>
  <c r="L178" i="306"/>
  <c r="L179" i="306"/>
  <c r="L180" i="306"/>
  <c r="L181" i="306"/>
  <c r="L182" i="306"/>
  <c r="L183" i="306"/>
  <c r="L184" i="306"/>
  <c r="L200" i="306"/>
  <c r="L201" i="306"/>
  <c r="L202" i="306"/>
  <c r="L203" i="306"/>
  <c r="L204" i="306"/>
  <c r="L205" i="306"/>
  <c r="L206" i="306"/>
  <c r="L207" i="306"/>
  <c r="L208" i="306"/>
  <c r="L209" i="306"/>
  <c r="L210" i="306"/>
  <c r="L211" i="306"/>
  <c r="L212" i="306"/>
  <c r="L213" i="306"/>
  <c r="L214" i="306"/>
  <c r="L215" i="306"/>
  <c r="L216" i="306"/>
  <c r="L217" i="306"/>
  <c r="L218" i="306"/>
  <c r="L234" i="306"/>
  <c r="L235" i="306"/>
  <c r="L236" i="306"/>
  <c r="L237" i="306"/>
  <c r="L238" i="306"/>
  <c r="L239" i="306"/>
  <c r="L240" i="306"/>
  <c r="L241" i="306"/>
  <c r="L242" i="306"/>
  <c r="L243" i="306"/>
  <c r="L244" i="306"/>
  <c r="L245" i="306"/>
  <c r="L246" i="306"/>
  <c r="L247" i="306"/>
  <c r="L248" i="306"/>
  <c r="L249" i="306"/>
  <c r="L250" i="306"/>
  <c r="L251" i="306"/>
  <c r="L252" i="306"/>
  <c r="L268" i="306"/>
  <c r="L269" i="306"/>
  <c r="L270" i="306"/>
  <c r="L271" i="306"/>
  <c r="L272" i="306"/>
  <c r="L273" i="306"/>
  <c r="L274" i="306"/>
  <c r="L275" i="306"/>
  <c r="L276" i="306"/>
  <c r="L277" i="306"/>
  <c r="L278" i="306"/>
  <c r="L279" i="306"/>
  <c r="L280" i="306"/>
  <c r="L281" i="306"/>
  <c r="L282" i="306"/>
  <c r="L283" i="306"/>
  <c r="L284" i="306"/>
  <c r="L285" i="306"/>
  <c r="L286" i="306"/>
  <c r="L302" i="306"/>
  <c r="L303" i="306"/>
  <c r="L304" i="306"/>
  <c r="L305" i="306"/>
  <c r="L306" i="306"/>
  <c r="L307" i="306"/>
  <c r="L308" i="306"/>
  <c r="L309" i="306"/>
  <c r="L310" i="306"/>
  <c r="L311" i="306"/>
  <c r="L312" i="306"/>
  <c r="L313" i="306"/>
  <c r="L314" i="306"/>
  <c r="L315" i="306"/>
  <c r="L316" i="306"/>
  <c r="L317" i="306"/>
  <c r="L318" i="306"/>
  <c r="L319" i="306"/>
  <c r="L320" i="306"/>
  <c r="L336" i="306"/>
  <c r="L337" i="306"/>
  <c r="L338" i="306"/>
  <c r="L339" i="306"/>
  <c r="L340" i="306"/>
  <c r="L341" i="306"/>
  <c r="L342" i="306"/>
  <c r="L343" i="306"/>
  <c r="L344" i="306"/>
  <c r="L345" i="306"/>
  <c r="L346" i="306"/>
  <c r="L347" i="306"/>
  <c r="L348" i="306"/>
  <c r="L349" i="306"/>
  <c r="L350" i="306"/>
  <c r="L351" i="306"/>
  <c r="L352" i="306"/>
  <c r="L353" i="306"/>
  <c r="L354" i="306"/>
  <c r="J18" i="306"/>
  <c r="J20" i="306"/>
  <c r="J21" i="306"/>
  <c r="J22" i="306"/>
  <c r="J23" i="306"/>
  <c r="J24" i="306"/>
  <c r="J25" i="306"/>
  <c r="J26" i="306"/>
  <c r="J27" i="306"/>
  <c r="J28" i="306"/>
  <c r="J29" i="306"/>
  <c r="J30" i="306"/>
  <c r="J31" i="306"/>
  <c r="J32" i="306"/>
  <c r="J33" i="306"/>
  <c r="J34" i="306"/>
  <c r="K41" i="306"/>
  <c r="K42" i="306"/>
  <c r="K126" i="306"/>
  <c r="K43" i="306"/>
  <c r="K160" i="306"/>
  <c r="K44" i="306"/>
  <c r="K194" i="306"/>
  <c r="K45" i="306"/>
  <c r="K228" i="306"/>
  <c r="K46" i="306"/>
  <c r="K262" i="306"/>
  <c r="K47" i="306"/>
  <c r="K296" i="306"/>
  <c r="K48" i="306"/>
  <c r="K330" i="306"/>
  <c r="K57" i="306"/>
  <c r="K98" i="306"/>
  <c r="K99" i="306"/>
  <c r="K100" i="306"/>
  <c r="K101" i="306"/>
  <c r="K102" i="306"/>
  <c r="K103" i="306"/>
  <c r="K104" i="306"/>
  <c r="K105" i="306"/>
  <c r="K106" i="306"/>
  <c r="K107" i="306"/>
  <c r="K108" i="306"/>
  <c r="K109" i="306"/>
  <c r="K110" i="306"/>
  <c r="K111" i="306"/>
  <c r="K112" i="306"/>
  <c r="K113" i="306"/>
  <c r="K114" i="306"/>
  <c r="K115" i="306"/>
  <c r="K116" i="306"/>
  <c r="K132" i="306"/>
  <c r="K133" i="306"/>
  <c r="K134" i="306"/>
  <c r="K135" i="306"/>
  <c r="K136" i="306"/>
  <c r="K137" i="306"/>
  <c r="K138" i="306"/>
  <c r="K139" i="306"/>
  <c r="K140" i="306"/>
  <c r="K141" i="306"/>
  <c r="K142" i="306"/>
  <c r="K143" i="306"/>
  <c r="K144" i="306"/>
  <c r="K145" i="306"/>
  <c r="K146" i="306"/>
  <c r="K147" i="306"/>
  <c r="K148" i="306"/>
  <c r="K149" i="306"/>
  <c r="K150" i="306"/>
  <c r="K166" i="306"/>
  <c r="K167" i="306"/>
  <c r="K168" i="306"/>
  <c r="K169" i="306"/>
  <c r="K170" i="306"/>
  <c r="K171" i="306"/>
  <c r="K172" i="306"/>
  <c r="K173" i="306"/>
  <c r="K174" i="306"/>
  <c r="K175" i="306"/>
  <c r="K176" i="306"/>
  <c r="K177" i="306"/>
  <c r="K178" i="306"/>
  <c r="K179" i="306"/>
  <c r="K180" i="306"/>
  <c r="K181" i="306"/>
  <c r="K182" i="306"/>
  <c r="K183" i="306"/>
  <c r="K184" i="306"/>
  <c r="K200" i="306"/>
  <c r="K201" i="306"/>
  <c r="K202" i="306"/>
  <c r="K203" i="306"/>
  <c r="K204" i="306"/>
  <c r="K205" i="306"/>
  <c r="K206" i="306"/>
  <c r="K207" i="306"/>
  <c r="K208" i="306"/>
  <c r="K209" i="306"/>
  <c r="K210" i="306"/>
  <c r="K211" i="306"/>
  <c r="K212" i="306"/>
  <c r="K213" i="306"/>
  <c r="K214" i="306"/>
  <c r="K215" i="306"/>
  <c r="K216" i="306"/>
  <c r="K217" i="306"/>
  <c r="K218" i="306"/>
  <c r="K234" i="306"/>
  <c r="K235" i="306"/>
  <c r="K236" i="306"/>
  <c r="K237" i="306"/>
  <c r="K238" i="306"/>
  <c r="K239" i="306"/>
  <c r="K240" i="306"/>
  <c r="K241" i="306"/>
  <c r="K242" i="306"/>
  <c r="K243" i="306"/>
  <c r="K244" i="306"/>
  <c r="K245" i="306"/>
  <c r="K246" i="306"/>
  <c r="K247" i="306"/>
  <c r="K248" i="306"/>
  <c r="K249" i="306"/>
  <c r="K250" i="306"/>
  <c r="K251" i="306"/>
  <c r="K252" i="306"/>
  <c r="K268" i="306"/>
  <c r="K269" i="306"/>
  <c r="K270" i="306"/>
  <c r="K271" i="306"/>
  <c r="K272" i="306"/>
  <c r="K273" i="306"/>
  <c r="K274" i="306"/>
  <c r="K275" i="306"/>
  <c r="K276" i="306"/>
  <c r="K277" i="306"/>
  <c r="K278" i="306"/>
  <c r="K279" i="306"/>
  <c r="K280" i="306"/>
  <c r="K281" i="306"/>
  <c r="K282" i="306"/>
  <c r="K283" i="306"/>
  <c r="K284" i="306"/>
  <c r="K285" i="306"/>
  <c r="K286" i="306"/>
  <c r="K302" i="306"/>
  <c r="K303" i="306"/>
  <c r="K304" i="306"/>
  <c r="K305" i="306"/>
  <c r="K306" i="306"/>
  <c r="K307" i="306"/>
  <c r="K308" i="306"/>
  <c r="K309" i="306"/>
  <c r="K310" i="306"/>
  <c r="K311" i="306"/>
  <c r="K312" i="306"/>
  <c r="K313" i="306"/>
  <c r="K314" i="306"/>
  <c r="K315" i="306"/>
  <c r="K316" i="306"/>
  <c r="K317" i="306"/>
  <c r="K318" i="306"/>
  <c r="K319" i="306"/>
  <c r="K320" i="306"/>
  <c r="K336" i="306"/>
  <c r="K337" i="306"/>
  <c r="K338" i="306"/>
  <c r="K339" i="306"/>
  <c r="K340" i="306"/>
  <c r="K341" i="306"/>
  <c r="K342" i="306"/>
  <c r="K343" i="306"/>
  <c r="K344" i="306"/>
  <c r="K345" i="306"/>
  <c r="K346" i="306"/>
  <c r="K347" i="306"/>
  <c r="K348" i="306"/>
  <c r="K349" i="306"/>
  <c r="K350" i="306"/>
  <c r="K351" i="306"/>
  <c r="K352" i="306"/>
  <c r="K353" i="306"/>
  <c r="K354" i="306"/>
  <c r="I18" i="306"/>
  <c r="I20" i="306"/>
  <c r="I21" i="306"/>
  <c r="I22" i="306"/>
  <c r="I23" i="306"/>
  <c r="I24" i="306"/>
  <c r="I25" i="306"/>
  <c r="I26" i="306"/>
  <c r="I27" i="306"/>
  <c r="I28" i="306"/>
  <c r="I29" i="306"/>
  <c r="I30" i="306"/>
  <c r="I31" i="306"/>
  <c r="I32" i="306"/>
  <c r="I33" i="306"/>
  <c r="I34" i="306"/>
  <c r="J41" i="306"/>
  <c r="J42" i="306"/>
  <c r="J126" i="306"/>
  <c r="J43" i="306"/>
  <c r="J160" i="306"/>
  <c r="J44" i="306"/>
  <c r="J194" i="306"/>
  <c r="J45" i="306"/>
  <c r="J228" i="306"/>
  <c r="J46" i="306"/>
  <c r="J262" i="306"/>
  <c r="J47" i="306"/>
  <c r="J296" i="306"/>
  <c r="J48" i="306"/>
  <c r="J330" i="306"/>
  <c r="J57" i="306"/>
  <c r="J98" i="306"/>
  <c r="J99" i="306"/>
  <c r="J100" i="306"/>
  <c r="J101" i="306"/>
  <c r="J102" i="306"/>
  <c r="J103" i="306"/>
  <c r="J104" i="306"/>
  <c r="J105" i="306"/>
  <c r="J106" i="306"/>
  <c r="J107" i="306"/>
  <c r="J108" i="306"/>
  <c r="J109" i="306"/>
  <c r="J110" i="306"/>
  <c r="J111" i="306"/>
  <c r="J112" i="306"/>
  <c r="J113" i="306"/>
  <c r="J114" i="306"/>
  <c r="J115" i="306"/>
  <c r="J116" i="306"/>
  <c r="J132" i="306"/>
  <c r="J133" i="306"/>
  <c r="J134" i="306"/>
  <c r="J135" i="306"/>
  <c r="J136" i="306"/>
  <c r="J137" i="306"/>
  <c r="J138" i="306"/>
  <c r="J139" i="306"/>
  <c r="J140" i="306"/>
  <c r="J141" i="306"/>
  <c r="J142" i="306"/>
  <c r="J143" i="306"/>
  <c r="J144" i="306"/>
  <c r="J145" i="306"/>
  <c r="J146" i="306"/>
  <c r="J147" i="306"/>
  <c r="J148" i="306"/>
  <c r="J149" i="306"/>
  <c r="J150" i="306"/>
  <c r="J166" i="306"/>
  <c r="J167" i="306"/>
  <c r="J168" i="306"/>
  <c r="J169" i="306"/>
  <c r="J170" i="306"/>
  <c r="J171" i="306"/>
  <c r="J172" i="306"/>
  <c r="J173" i="306"/>
  <c r="J174" i="306"/>
  <c r="J175" i="306"/>
  <c r="J176" i="306"/>
  <c r="J177" i="306"/>
  <c r="J178" i="306"/>
  <c r="J179" i="306"/>
  <c r="J180" i="306"/>
  <c r="J181" i="306"/>
  <c r="J182" i="306"/>
  <c r="J183" i="306"/>
  <c r="J184" i="306"/>
  <c r="J200" i="306"/>
  <c r="J201" i="306"/>
  <c r="J202" i="306"/>
  <c r="J203" i="306"/>
  <c r="J204" i="306"/>
  <c r="J205" i="306"/>
  <c r="J206" i="306"/>
  <c r="J207" i="306"/>
  <c r="J208" i="306"/>
  <c r="J209" i="306"/>
  <c r="J210" i="306"/>
  <c r="J211" i="306"/>
  <c r="J212" i="306"/>
  <c r="J213" i="306"/>
  <c r="J214" i="306"/>
  <c r="J215" i="306"/>
  <c r="J216" i="306"/>
  <c r="J217" i="306"/>
  <c r="J218" i="306"/>
  <c r="J234" i="306"/>
  <c r="J235" i="306"/>
  <c r="J236" i="306"/>
  <c r="J237" i="306"/>
  <c r="J238" i="306"/>
  <c r="J239" i="306"/>
  <c r="J240" i="306"/>
  <c r="J241" i="306"/>
  <c r="J242" i="306"/>
  <c r="J243" i="306"/>
  <c r="J244" i="306"/>
  <c r="J245" i="306"/>
  <c r="J246" i="306"/>
  <c r="J247" i="306"/>
  <c r="J248" i="306"/>
  <c r="J249" i="306"/>
  <c r="J250" i="306"/>
  <c r="J251" i="306"/>
  <c r="J252" i="306"/>
  <c r="J268" i="306"/>
  <c r="J269" i="306"/>
  <c r="J270" i="306"/>
  <c r="J271" i="306"/>
  <c r="J272" i="306"/>
  <c r="J273" i="306"/>
  <c r="J274" i="306"/>
  <c r="J275" i="306"/>
  <c r="J276" i="306"/>
  <c r="J277" i="306"/>
  <c r="J278" i="306"/>
  <c r="J279" i="306"/>
  <c r="J280" i="306"/>
  <c r="J281" i="306"/>
  <c r="J282" i="306"/>
  <c r="J283" i="306"/>
  <c r="J284" i="306"/>
  <c r="J285" i="306"/>
  <c r="J286" i="306"/>
  <c r="J302" i="306"/>
  <c r="J303" i="306"/>
  <c r="J304" i="306"/>
  <c r="J305" i="306"/>
  <c r="J306" i="306"/>
  <c r="J307" i="306"/>
  <c r="J308" i="306"/>
  <c r="J309" i="306"/>
  <c r="J310" i="306"/>
  <c r="J311" i="306"/>
  <c r="J312" i="306"/>
  <c r="J313" i="306"/>
  <c r="J314" i="306"/>
  <c r="J315" i="306"/>
  <c r="J316" i="306"/>
  <c r="J317" i="306"/>
  <c r="J318" i="306"/>
  <c r="J319" i="306"/>
  <c r="J320" i="306"/>
  <c r="J336" i="306"/>
  <c r="J337" i="306"/>
  <c r="J338" i="306"/>
  <c r="J339" i="306"/>
  <c r="J340" i="306"/>
  <c r="J341" i="306"/>
  <c r="J342" i="306"/>
  <c r="J343" i="306"/>
  <c r="J344" i="306"/>
  <c r="J345" i="306"/>
  <c r="J346" i="306"/>
  <c r="J347" i="306"/>
  <c r="J348" i="306"/>
  <c r="J349" i="306"/>
  <c r="J350" i="306"/>
  <c r="J351" i="306"/>
  <c r="J352" i="306"/>
  <c r="J353" i="306"/>
  <c r="J354" i="306"/>
  <c r="H18" i="306"/>
  <c r="H20" i="306"/>
  <c r="H21" i="306"/>
  <c r="H22" i="306"/>
  <c r="H23" i="306"/>
  <c r="H24" i="306"/>
  <c r="H25" i="306"/>
  <c r="H26" i="306"/>
  <c r="H27" i="306"/>
  <c r="H28" i="306"/>
  <c r="H29" i="306"/>
  <c r="H30" i="306"/>
  <c r="H31" i="306"/>
  <c r="H32" i="306"/>
  <c r="H33" i="306"/>
  <c r="H34" i="306"/>
  <c r="I41" i="306"/>
  <c r="I42" i="306"/>
  <c r="I126" i="306"/>
  <c r="I43" i="306"/>
  <c r="I160" i="306"/>
  <c r="I44" i="306"/>
  <c r="I194" i="306"/>
  <c r="I45" i="306"/>
  <c r="I228" i="306"/>
  <c r="I46" i="306"/>
  <c r="I262" i="306"/>
  <c r="I47" i="306"/>
  <c r="I296" i="306"/>
  <c r="I48" i="306"/>
  <c r="I330" i="306"/>
  <c r="I57" i="306"/>
  <c r="I98" i="306"/>
  <c r="I99" i="306"/>
  <c r="I100" i="306"/>
  <c r="I101" i="306"/>
  <c r="I102" i="306"/>
  <c r="I103" i="306"/>
  <c r="I104" i="306"/>
  <c r="I105" i="306"/>
  <c r="I106" i="306"/>
  <c r="I107" i="306"/>
  <c r="I108" i="306"/>
  <c r="I109" i="306"/>
  <c r="I110" i="306"/>
  <c r="I111" i="306"/>
  <c r="I112" i="306"/>
  <c r="I113" i="306"/>
  <c r="I114" i="306"/>
  <c r="I115" i="306"/>
  <c r="I116" i="306"/>
  <c r="I132" i="306"/>
  <c r="I133" i="306"/>
  <c r="I134" i="306"/>
  <c r="I135" i="306"/>
  <c r="I136" i="306"/>
  <c r="I137" i="306"/>
  <c r="I138" i="306"/>
  <c r="I139" i="306"/>
  <c r="I140" i="306"/>
  <c r="I141" i="306"/>
  <c r="I142" i="306"/>
  <c r="I143" i="306"/>
  <c r="I144" i="306"/>
  <c r="I145" i="306"/>
  <c r="I146" i="306"/>
  <c r="I147" i="306"/>
  <c r="I148" i="306"/>
  <c r="I149" i="306"/>
  <c r="I150" i="306"/>
  <c r="I166" i="306"/>
  <c r="I167" i="306"/>
  <c r="I168" i="306"/>
  <c r="I169" i="306"/>
  <c r="I170" i="306"/>
  <c r="I171" i="306"/>
  <c r="I172" i="306"/>
  <c r="I173" i="306"/>
  <c r="I174" i="306"/>
  <c r="I175" i="306"/>
  <c r="I176" i="306"/>
  <c r="I177" i="306"/>
  <c r="I178" i="306"/>
  <c r="I179" i="306"/>
  <c r="I180" i="306"/>
  <c r="I181" i="306"/>
  <c r="I182" i="306"/>
  <c r="I183" i="306"/>
  <c r="I184" i="306"/>
  <c r="I200" i="306"/>
  <c r="I201" i="306"/>
  <c r="I202" i="306"/>
  <c r="I203" i="306"/>
  <c r="I204" i="306"/>
  <c r="I205" i="306"/>
  <c r="I206" i="306"/>
  <c r="I207" i="306"/>
  <c r="I208" i="306"/>
  <c r="I209" i="306"/>
  <c r="I210" i="306"/>
  <c r="I211" i="306"/>
  <c r="I212" i="306"/>
  <c r="I213" i="306"/>
  <c r="I214" i="306"/>
  <c r="I215" i="306"/>
  <c r="I216" i="306"/>
  <c r="I217" i="306"/>
  <c r="I218" i="306"/>
  <c r="I234" i="306"/>
  <c r="I235" i="306"/>
  <c r="I236" i="306"/>
  <c r="I237" i="306"/>
  <c r="I238" i="306"/>
  <c r="I239" i="306"/>
  <c r="I240" i="306"/>
  <c r="I241" i="306"/>
  <c r="I242" i="306"/>
  <c r="I243" i="306"/>
  <c r="I244" i="306"/>
  <c r="I245" i="306"/>
  <c r="I246" i="306"/>
  <c r="I247" i="306"/>
  <c r="I248" i="306"/>
  <c r="I249" i="306"/>
  <c r="I250" i="306"/>
  <c r="I251" i="306"/>
  <c r="I252" i="306"/>
  <c r="I268" i="306"/>
  <c r="I269" i="306"/>
  <c r="I270" i="306"/>
  <c r="I271" i="306"/>
  <c r="I272" i="306"/>
  <c r="I273" i="306"/>
  <c r="I274" i="306"/>
  <c r="I275" i="306"/>
  <c r="I276" i="306"/>
  <c r="I277" i="306"/>
  <c r="I278" i="306"/>
  <c r="I279" i="306"/>
  <c r="I280" i="306"/>
  <c r="I281" i="306"/>
  <c r="I282" i="306"/>
  <c r="I283" i="306"/>
  <c r="I284" i="306"/>
  <c r="I285" i="306"/>
  <c r="I286" i="306"/>
  <c r="I302" i="306"/>
  <c r="I303" i="306"/>
  <c r="I304" i="306"/>
  <c r="I305" i="306"/>
  <c r="I306" i="306"/>
  <c r="I307" i="306"/>
  <c r="I308" i="306"/>
  <c r="I309" i="306"/>
  <c r="I310" i="306"/>
  <c r="I311" i="306"/>
  <c r="I312" i="306"/>
  <c r="I313" i="306"/>
  <c r="I314" i="306"/>
  <c r="I315" i="306"/>
  <c r="I316" i="306"/>
  <c r="I317" i="306"/>
  <c r="I318" i="306"/>
  <c r="I319" i="306"/>
  <c r="I320" i="306"/>
  <c r="I336" i="306"/>
  <c r="I337" i="306"/>
  <c r="I338" i="306"/>
  <c r="I339" i="306"/>
  <c r="I340" i="306"/>
  <c r="I341" i="306"/>
  <c r="I342" i="306"/>
  <c r="I343" i="306"/>
  <c r="I344" i="306"/>
  <c r="I345" i="306"/>
  <c r="I346" i="306"/>
  <c r="I347" i="306"/>
  <c r="I348" i="306"/>
  <c r="I349" i="306"/>
  <c r="I350" i="306"/>
  <c r="I351" i="306"/>
  <c r="I352" i="306"/>
  <c r="I353" i="306"/>
  <c r="I354" i="306"/>
  <c r="G18" i="306"/>
  <c r="G20" i="306"/>
  <c r="G21" i="306"/>
  <c r="G22" i="306"/>
  <c r="G23" i="306"/>
  <c r="G24" i="306"/>
  <c r="G25" i="306"/>
  <c r="G26" i="306"/>
  <c r="G27" i="306"/>
  <c r="G28" i="306"/>
  <c r="G29" i="306"/>
  <c r="G30" i="306"/>
  <c r="G31" i="306"/>
  <c r="G32" i="306"/>
  <c r="G33" i="306"/>
  <c r="G34" i="306"/>
  <c r="H41" i="306"/>
  <c r="H42" i="306"/>
  <c r="H126" i="306"/>
  <c r="H43" i="306"/>
  <c r="H160" i="306"/>
  <c r="H44" i="306"/>
  <c r="H194" i="306"/>
  <c r="H45" i="306"/>
  <c r="H228" i="306"/>
  <c r="H46" i="306"/>
  <c r="H262" i="306"/>
  <c r="H47" i="306"/>
  <c r="H296" i="306"/>
  <c r="H48" i="306"/>
  <c r="H330" i="306"/>
  <c r="H57" i="306"/>
  <c r="H98" i="306"/>
  <c r="H99" i="306"/>
  <c r="H100" i="306"/>
  <c r="H101" i="306"/>
  <c r="H102" i="306"/>
  <c r="H103" i="306"/>
  <c r="H104" i="306"/>
  <c r="H105" i="306"/>
  <c r="H106" i="306"/>
  <c r="H107" i="306"/>
  <c r="H108" i="306"/>
  <c r="H109" i="306"/>
  <c r="H110" i="306"/>
  <c r="H111" i="306"/>
  <c r="H112" i="306"/>
  <c r="H113" i="306"/>
  <c r="H114" i="306"/>
  <c r="H115" i="306"/>
  <c r="H116" i="306"/>
  <c r="H132" i="306"/>
  <c r="H133" i="306"/>
  <c r="H134" i="306"/>
  <c r="H135" i="306"/>
  <c r="H136" i="306"/>
  <c r="H137" i="306"/>
  <c r="H138" i="306"/>
  <c r="H139" i="306"/>
  <c r="H140" i="306"/>
  <c r="H141" i="306"/>
  <c r="H142" i="306"/>
  <c r="H143" i="306"/>
  <c r="H144" i="306"/>
  <c r="H145" i="306"/>
  <c r="H146" i="306"/>
  <c r="H147" i="306"/>
  <c r="H148" i="306"/>
  <c r="H149" i="306"/>
  <c r="H150" i="306"/>
  <c r="H166" i="306"/>
  <c r="H167" i="306"/>
  <c r="H168" i="306"/>
  <c r="H169" i="306"/>
  <c r="H170" i="306"/>
  <c r="H171" i="306"/>
  <c r="H172" i="306"/>
  <c r="H173" i="306"/>
  <c r="H174" i="306"/>
  <c r="H175" i="306"/>
  <c r="H176" i="306"/>
  <c r="H177" i="306"/>
  <c r="H178" i="306"/>
  <c r="H179" i="306"/>
  <c r="H180" i="306"/>
  <c r="H181" i="306"/>
  <c r="H182" i="306"/>
  <c r="H183" i="306"/>
  <c r="H184" i="306"/>
  <c r="H200" i="306"/>
  <c r="H201" i="306"/>
  <c r="H202" i="306"/>
  <c r="H203" i="306"/>
  <c r="H204" i="306"/>
  <c r="H205" i="306"/>
  <c r="H206" i="306"/>
  <c r="H207" i="306"/>
  <c r="H208" i="306"/>
  <c r="H209" i="306"/>
  <c r="H210" i="306"/>
  <c r="H211" i="306"/>
  <c r="H212" i="306"/>
  <c r="H213" i="306"/>
  <c r="H214" i="306"/>
  <c r="H215" i="306"/>
  <c r="H216" i="306"/>
  <c r="H217" i="306"/>
  <c r="H218" i="306"/>
  <c r="H234" i="306"/>
  <c r="H235" i="306"/>
  <c r="H236" i="306"/>
  <c r="H237" i="306"/>
  <c r="H238" i="306"/>
  <c r="H239" i="306"/>
  <c r="H240" i="306"/>
  <c r="H241" i="306"/>
  <c r="H242" i="306"/>
  <c r="H243" i="306"/>
  <c r="H244" i="306"/>
  <c r="H245" i="306"/>
  <c r="H246" i="306"/>
  <c r="H247" i="306"/>
  <c r="H248" i="306"/>
  <c r="H249" i="306"/>
  <c r="H250" i="306"/>
  <c r="H251" i="306"/>
  <c r="H252" i="306"/>
  <c r="H268" i="306"/>
  <c r="H269" i="306"/>
  <c r="H270" i="306"/>
  <c r="H271" i="306"/>
  <c r="H272" i="306"/>
  <c r="H273" i="306"/>
  <c r="H274" i="306"/>
  <c r="H275" i="306"/>
  <c r="H276" i="306"/>
  <c r="H277" i="306"/>
  <c r="H278" i="306"/>
  <c r="H279" i="306"/>
  <c r="H280" i="306"/>
  <c r="H281" i="306"/>
  <c r="H282" i="306"/>
  <c r="H283" i="306"/>
  <c r="H284" i="306"/>
  <c r="H285" i="306"/>
  <c r="H286" i="306"/>
  <c r="H302" i="306"/>
  <c r="H303" i="306"/>
  <c r="H304" i="306"/>
  <c r="H305" i="306"/>
  <c r="H306" i="306"/>
  <c r="H307" i="306"/>
  <c r="H308" i="306"/>
  <c r="H309" i="306"/>
  <c r="H310" i="306"/>
  <c r="H311" i="306"/>
  <c r="H312" i="306"/>
  <c r="H313" i="306"/>
  <c r="H314" i="306"/>
  <c r="H315" i="306"/>
  <c r="H316" i="306"/>
  <c r="H317" i="306"/>
  <c r="H318" i="306"/>
  <c r="H319" i="306"/>
  <c r="H320" i="306"/>
  <c r="H336" i="306"/>
  <c r="H337" i="306"/>
  <c r="H338" i="306"/>
  <c r="H339" i="306"/>
  <c r="H340" i="306"/>
  <c r="H341" i="306"/>
  <c r="H342" i="306"/>
  <c r="H343" i="306"/>
  <c r="H344" i="306"/>
  <c r="H345" i="306"/>
  <c r="H346" i="306"/>
  <c r="H347" i="306"/>
  <c r="H348" i="306"/>
  <c r="H349" i="306"/>
  <c r="H350" i="306"/>
  <c r="H351" i="306"/>
  <c r="H352" i="306"/>
  <c r="H353" i="306"/>
  <c r="H354" i="306"/>
  <c r="F18" i="306"/>
  <c r="F20" i="306"/>
  <c r="F21" i="306"/>
  <c r="F22" i="306"/>
  <c r="F23" i="306"/>
  <c r="F24" i="306"/>
  <c r="F25" i="306"/>
  <c r="F26" i="306"/>
  <c r="F27" i="306"/>
  <c r="F28" i="306"/>
  <c r="F29" i="306"/>
  <c r="F30" i="306"/>
  <c r="F31" i="306"/>
  <c r="F32" i="306"/>
  <c r="F33" i="306"/>
  <c r="F34" i="306"/>
  <c r="G41" i="306"/>
  <c r="G42" i="306"/>
  <c r="G126" i="306"/>
  <c r="G43" i="306"/>
  <c r="G160" i="306"/>
  <c r="G44" i="306"/>
  <c r="G194" i="306"/>
  <c r="G45" i="306"/>
  <c r="G228" i="306"/>
  <c r="G46" i="306"/>
  <c r="G262" i="306"/>
  <c r="G47" i="306"/>
  <c r="G296" i="306"/>
  <c r="G48" i="306"/>
  <c r="G330" i="306"/>
  <c r="G57" i="306"/>
  <c r="G98" i="306"/>
  <c r="G99" i="306"/>
  <c r="G100" i="306"/>
  <c r="G101" i="306"/>
  <c r="G102" i="306"/>
  <c r="G103" i="306"/>
  <c r="G104" i="306"/>
  <c r="G105" i="306"/>
  <c r="G106" i="306"/>
  <c r="G107" i="306"/>
  <c r="G108" i="306"/>
  <c r="G109" i="306"/>
  <c r="G110" i="306"/>
  <c r="G111" i="306"/>
  <c r="G112" i="306"/>
  <c r="G113" i="306"/>
  <c r="G114" i="306"/>
  <c r="G115" i="306"/>
  <c r="G116" i="306"/>
  <c r="G132" i="306"/>
  <c r="G133" i="306"/>
  <c r="G134" i="306"/>
  <c r="G135" i="306"/>
  <c r="G136" i="306"/>
  <c r="G137" i="306"/>
  <c r="G138" i="306"/>
  <c r="G139" i="306"/>
  <c r="G140" i="306"/>
  <c r="G141" i="306"/>
  <c r="G142" i="306"/>
  <c r="G143" i="306"/>
  <c r="G144" i="306"/>
  <c r="G145" i="306"/>
  <c r="G146" i="306"/>
  <c r="G147" i="306"/>
  <c r="G148" i="306"/>
  <c r="G149" i="306"/>
  <c r="G150" i="306"/>
  <c r="G166" i="306"/>
  <c r="G167" i="306"/>
  <c r="G168" i="306"/>
  <c r="G169" i="306"/>
  <c r="G170" i="306"/>
  <c r="G171" i="306"/>
  <c r="G172" i="306"/>
  <c r="G173" i="306"/>
  <c r="G174" i="306"/>
  <c r="G175" i="306"/>
  <c r="G176" i="306"/>
  <c r="G177" i="306"/>
  <c r="G178" i="306"/>
  <c r="G179" i="306"/>
  <c r="G180" i="306"/>
  <c r="G181" i="306"/>
  <c r="G182" i="306"/>
  <c r="G183" i="306"/>
  <c r="G184" i="306"/>
  <c r="G200" i="306"/>
  <c r="G201" i="306"/>
  <c r="G202" i="306"/>
  <c r="G203" i="306"/>
  <c r="G204" i="306"/>
  <c r="G205" i="306"/>
  <c r="G206" i="306"/>
  <c r="G207" i="306"/>
  <c r="G208" i="306"/>
  <c r="G209" i="306"/>
  <c r="G210" i="306"/>
  <c r="G211" i="306"/>
  <c r="G212" i="306"/>
  <c r="G213" i="306"/>
  <c r="G214" i="306"/>
  <c r="G215" i="306"/>
  <c r="G216" i="306"/>
  <c r="G217" i="306"/>
  <c r="G218" i="306"/>
  <c r="G234" i="306"/>
  <c r="G235" i="306"/>
  <c r="G236" i="306"/>
  <c r="G237" i="306"/>
  <c r="G238" i="306"/>
  <c r="G239" i="306"/>
  <c r="G240" i="306"/>
  <c r="G241" i="306"/>
  <c r="G242" i="306"/>
  <c r="G243" i="306"/>
  <c r="G244" i="306"/>
  <c r="G245" i="306"/>
  <c r="G246" i="306"/>
  <c r="G247" i="306"/>
  <c r="G248" i="306"/>
  <c r="G249" i="306"/>
  <c r="G250" i="306"/>
  <c r="G251" i="306"/>
  <c r="G252" i="306"/>
  <c r="G268" i="306"/>
  <c r="G269" i="306"/>
  <c r="G270" i="306"/>
  <c r="G271" i="306"/>
  <c r="G272" i="306"/>
  <c r="G273" i="306"/>
  <c r="G274" i="306"/>
  <c r="G275" i="306"/>
  <c r="G276" i="306"/>
  <c r="G277" i="306"/>
  <c r="G278" i="306"/>
  <c r="G279" i="306"/>
  <c r="G280" i="306"/>
  <c r="G281" i="306"/>
  <c r="G282" i="306"/>
  <c r="G283" i="306"/>
  <c r="G284" i="306"/>
  <c r="G285" i="306"/>
  <c r="G286" i="306"/>
  <c r="G302" i="306"/>
  <c r="G303" i="306"/>
  <c r="G304" i="306"/>
  <c r="G305" i="306"/>
  <c r="G306" i="306"/>
  <c r="G307" i="306"/>
  <c r="G308" i="306"/>
  <c r="G309" i="306"/>
  <c r="G310" i="306"/>
  <c r="G311" i="306"/>
  <c r="G312" i="306"/>
  <c r="G313" i="306"/>
  <c r="G314" i="306"/>
  <c r="G315" i="306"/>
  <c r="G316" i="306"/>
  <c r="G317" i="306"/>
  <c r="G318" i="306"/>
  <c r="G319" i="306"/>
  <c r="G320" i="306"/>
  <c r="G336" i="306"/>
  <c r="G337" i="306"/>
  <c r="G338" i="306"/>
  <c r="G339" i="306"/>
  <c r="G340" i="306"/>
  <c r="G341" i="306"/>
  <c r="G342" i="306"/>
  <c r="G343" i="306"/>
  <c r="G344" i="306"/>
  <c r="G345" i="306"/>
  <c r="G346" i="306"/>
  <c r="G347" i="306"/>
  <c r="G348" i="306"/>
  <c r="G349" i="306"/>
  <c r="G350" i="306"/>
  <c r="G351" i="306"/>
  <c r="G352" i="306"/>
  <c r="G353" i="306"/>
  <c r="G354" i="306"/>
  <c r="E18" i="306"/>
  <c r="E20" i="306"/>
  <c r="E21" i="306"/>
  <c r="E22" i="306"/>
  <c r="E23" i="306"/>
  <c r="E24" i="306"/>
  <c r="E25" i="306"/>
  <c r="E26" i="306"/>
  <c r="E27" i="306"/>
  <c r="E28" i="306"/>
  <c r="E29" i="306"/>
  <c r="E30" i="306"/>
  <c r="E31" i="306"/>
  <c r="E32" i="306"/>
  <c r="E33" i="306"/>
  <c r="E34" i="306"/>
  <c r="F41" i="306"/>
  <c r="F42" i="306"/>
  <c r="F126" i="306"/>
  <c r="F43" i="306"/>
  <c r="F160" i="306"/>
  <c r="F44" i="306"/>
  <c r="F194" i="306"/>
  <c r="F45" i="306"/>
  <c r="F228" i="306"/>
  <c r="F46" i="306"/>
  <c r="F262" i="306"/>
  <c r="F47" i="306"/>
  <c r="F296" i="306"/>
  <c r="F48" i="306"/>
  <c r="F330" i="306"/>
  <c r="F57" i="306"/>
  <c r="F98" i="306"/>
  <c r="F99" i="306"/>
  <c r="F100" i="306"/>
  <c r="F101" i="306"/>
  <c r="F102" i="306"/>
  <c r="F103" i="306"/>
  <c r="F104" i="306"/>
  <c r="F105" i="306"/>
  <c r="F106" i="306"/>
  <c r="F107" i="306"/>
  <c r="F108" i="306"/>
  <c r="F109" i="306"/>
  <c r="F110" i="306"/>
  <c r="F111" i="306"/>
  <c r="F112" i="306"/>
  <c r="F113" i="306"/>
  <c r="F114" i="306"/>
  <c r="F115" i="306"/>
  <c r="F116" i="306"/>
  <c r="F132" i="306"/>
  <c r="F133" i="306"/>
  <c r="F134" i="306"/>
  <c r="F135" i="306"/>
  <c r="F136" i="306"/>
  <c r="F137" i="306"/>
  <c r="F138" i="306"/>
  <c r="F139" i="306"/>
  <c r="F140" i="306"/>
  <c r="F141" i="306"/>
  <c r="F142" i="306"/>
  <c r="F143" i="306"/>
  <c r="F144" i="306"/>
  <c r="F145" i="306"/>
  <c r="F146" i="306"/>
  <c r="F147" i="306"/>
  <c r="F148" i="306"/>
  <c r="F149" i="306"/>
  <c r="F150" i="306"/>
  <c r="F166" i="306"/>
  <c r="F167" i="306"/>
  <c r="F168" i="306"/>
  <c r="F169" i="306"/>
  <c r="F170" i="306"/>
  <c r="F171" i="306"/>
  <c r="F172" i="306"/>
  <c r="F173" i="306"/>
  <c r="F174" i="306"/>
  <c r="F175" i="306"/>
  <c r="F176" i="306"/>
  <c r="F177" i="306"/>
  <c r="F178" i="306"/>
  <c r="F179" i="306"/>
  <c r="F180" i="306"/>
  <c r="F181" i="306"/>
  <c r="F182" i="306"/>
  <c r="F183" i="306"/>
  <c r="F184" i="306"/>
  <c r="F200" i="306"/>
  <c r="F201" i="306"/>
  <c r="F202" i="306"/>
  <c r="F203" i="306"/>
  <c r="F204" i="306"/>
  <c r="F205" i="306"/>
  <c r="F206" i="306"/>
  <c r="F207" i="306"/>
  <c r="F208" i="306"/>
  <c r="F209" i="306"/>
  <c r="F210" i="306"/>
  <c r="F211" i="306"/>
  <c r="F212" i="306"/>
  <c r="F213" i="306"/>
  <c r="F214" i="306"/>
  <c r="F215" i="306"/>
  <c r="F216" i="306"/>
  <c r="F217" i="306"/>
  <c r="F218" i="306"/>
  <c r="F234" i="306"/>
  <c r="F235" i="306"/>
  <c r="F236" i="306"/>
  <c r="F237" i="306"/>
  <c r="F238" i="306"/>
  <c r="F239" i="306"/>
  <c r="F240" i="306"/>
  <c r="F241" i="306"/>
  <c r="F242" i="306"/>
  <c r="F243" i="306"/>
  <c r="F244" i="306"/>
  <c r="F245" i="306"/>
  <c r="F246" i="306"/>
  <c r="F247" i="306"/>
  <c r="F248" i="306"/>
  <c r="F249" i="306"/>
  <c r="F250" i="306"/>
  <c r="F251" i="306"/>
  <c r="F252" i="306"/>
  <c r="F268" i="306"/>
  <c r="F269" i="306"/>
  <c r="F270" i="306"/>
  <c r="F271" i="306"/>
  <c r="F272" i="306"/>
  <c r="F273" i="306"/>
  <c r="F274" i="306"/>
  <c r="F275" i="306"/>
  <c r="F276" i="306"/>
  <c r="F277" i="306"/>
  <c r="F278" i="306"/>
  <c r="F279" i="306"/>
  <c r="F280" i="306"/>
  <c r="F281" i="306"/>
  <c r="F282" i="306"/>
  <c r="F283" i="306"/>
  <c r="F284" i="306"/>
  <c r="F285" i="306"/>
  <c r="F286" i="306"/>
  <c r="F302" i="306"/>
  <c r="F303" i="306"/>
  <c r="F304" i="306"/>
  <c r="F305" i="306"/>
  <c r="F306" i="306"/>
  <c r="F307" i="306"/>
  <c r="F308" i="306"/>
  <c r="F309" i="306"/>
  <c r="F310" i="306"/>
  <c r="F311" i="306"/>
  <c r="F312" i="306"/>
  <c r="F313" i="306"/>
  <c r="F314" i="306"/>
  <c r="F315" i="306"/>
  <c r="F316" i="306"/>
  <c r="F317" i="306"/>
  <c r="F318" i="306"/>
  <c r="F319" i="306"/>
  <c r="F320" i="306"/>
  <c r="F336" i="306"/>
  <c r="F337" i="306"/>
  <c r="F338" i="306"/>
  <c r="F339" i="306"/>
  <c r="F340" i="306"/>
  <c r="F341" i="306"/>
  <c r="F342" i="306"/>
  <c r="F343" i="306"/>
  <c r="F344" i="306"/>
  <c r="F345" i="306"/>
  <c r="F346" i="306"/>
  <c r="F347" i="306"/>
  <c r="F348" i="306"/>
  <c r="F349" i="306"/>
  <c r="F350" i="306"/>
  <c r="F351" i="306"/>
  <c r="F352" i="306"/>
  <c r="F353" i="306"/>
  <c r="F354" i="306"/>
  <c r="D18" i="306"/>
  <c r="D20" i="306"/>
  <c r="D21" i="306"/>
  <c r="D22" i="306"/>
  <c r="D23" i="306"/>
  <c r="D24" i="306"/>
  <c r="D25" i="306"/>
  <c r="D26" i="306"/>
  <c r="D27" i="306"/>
  <c r="D28" i="306"/>
  <c r="D29" i="306"/>
  <c r="D30" i="306"/>
  <c r="D31" i="306"/>
  <c r="D32" i="306"/>
  <c r="D33" i="306"/>
  <c r="D34" i="306"/>
  <c r="E41" i="306"/>
  <c r="E42" i="306"/>
  <c r="E126" i="306"/>
  <c r="E43" i="306"/>
  <c r="E160" i="306"/>
  <c r="E44" i="306"/>
  <c r="E194" i="306"/>
  <c r="E45" i="306"/>
  <c r="E228" i="306"/>
  <c r="E46" i="306"/>
  <c r="E262" i="306"/>
  <c r="E47" i="306"/>
  <c r="E296" i="306"/>
  <c r="E48" i="306"/>
  <c r="E330" i="306"/>
  <c r="E57" i="306"/>
  <c r="E98" i="306"/>
  <c r="E99" i="306"/>
  <c r="E100" i="306"/>
  <c r="E101" i="306"/>
  <c r="E102" i="306"/>
  <c r="E103" i="306"/>
  <c r="E104" i="306"/>
  <c r="E105" i="306"/>
  <c r="E106" i="306"/>
  <c r="E107" i="306"/>
  <c r="E108" i="306"/>
  <c r="E109" i="306"/>
  <c r="E110" i="306"/>
  <c r="E111" i="306"/>
  <c r="E112" i="306"/>
  <c r="E113" i="306"/>
  <c r="E114" i="306"/>
  <c r="E115" i="306"/>
  <c r="E116" i="306"/>
  <c r="E132" i="306"/>
  <c r="E133" i="306"/>
  <c r="E134" i="306"/>
  <c r="E135" i="306"/>
  <c r="E136" i="306"/>
  <c r="E137" i="306"/>
  <c r="E138" i="306"/>
  <c r="E139" i="306"/>
  <c r="E140" i="306"/>
  <c r="E141" i="306"/>
  <c r="E142" i="306"/>
  <c r="E143" i="306"/>
  <c r="E144" i="306"/>
  <c r="E145" i="306"/>
  <c r="E146" i="306"/>
  <c r="E147" i="306"/>
  <c r="E148" i="306"/>
  <c r="E149" i="306"/>
  <c r="E150" i="306"/>
  <c r="E166" i="306"/>
  <c r="E167" i="306"/>
  <c r="E168" i="306"/>
  <c r="E169" i="306"/>
  <c r="E170" i="306"/>
  <c r="E171" i="306"/>
  <c r="E172" i="306"/>
  <c r="E173" i="306"/>
  <c r="E174" i="306"/>
  <c r="E175" i="306"/>
  <c r="E176" i="306"/>
  <c r="E177" i="306"/>
  <c r="E178" i="306"/>
  <c r="E179" i="306"/>
  <c r="E180" i="306"/>
  <c r="E181" i="306"/>
  <c r="E182" i="306"/>
  <c r="E183" i="306"/>
  <c r="E184" i="306"/>
  <c r="E200" i="306"/>
  <c r="E201" i="306"/>
  <c r="E202" i="306"/>
  <c r="E203" i="306"/>
  <c r="E204" i="306"/>
  <c r="E205" i="306"/>
  <c r="E206" i="306"/>
  <c r="E207" i="306"/>
  <c r="E208" i="306"/>
  <c r="E209" i="306"/>
  <c r="E210" i="306"/>
  <c r="E211" i="306"/>
  <c r="E212" i="306"/>
  <c r="E213" i="306"/>
  <c r="E214" i="306"/>
  <c r="E215" i="306"/>
  <c r="E216" i="306"/>
  <c r="E217" i="306"/>
  <c r="E218" i="306"/>
  <c r="E234" i="306"/>
  <c r="E235" i="306"/>
  <c r="E236" i="306"/>
  <c r="E237" i="306"/>
  <c r="E238" i="306"/>
  <c r="E239" i="306"/>
  <c r="E240" i="306"/>
  <c r="E241" i="306"/>
  <c r="E242" i="306"/>
  <c r="E243" i="306"/>
  <c r="E244" i="306"/>
  <c r="E245" i="306"/>
  <c r="E246" i="306"/>
  <c r="E247" i="306"/>
  <c r="E248" i="306"/>
  <c r="E249" i="306"/>
  <c r="E250" i="306"/>
  <c r="E251" i="306"/>
  <c r="E252" i="306"/>
  <c r="E268" i="306"/>
  <c r="E269" i="306"/>
  <c r="E270" i="306"/>
  <c r="E271" i="306"/>
  <c r="E272" i="306"/>
  <c r="E273" i="306"/>
  <c r="E274" i="306"/>
  <c r="E275" i="306"/>
  <c r="E276" i="306"/>
  <c r="E277" i="306"/>
  <c r="E278" i="306"/>
  <c r="E279" i="306"/>
  <c r="E280" i="306"/>
  <c r="E281" i="306"/>
  <c r="E282" i="306"/>
  <c r="E283" i="306"/>
  <c r="E284" i="306"/>
  <c r="E285" i="306"/>
  <c r="E286" i="306"/>
  <c r="E302" i="306"/>
  <c r="E303" i="306"/>
  <c r="E304" i="306"/>
  <c r="E305" i="306"/>
  <c r="E306" i="306"/>
  <c r="E307" i="306"/>
  <c r="E308" i="306"/>
  <c r="E309" i="306"/>
  <c r="E310" i="306"/>
  <c r="E311" i="306"/>
  <c r="E312" i="306"/>
  <c r="E313" i="306"/>
  <c r="E314" i="306"/>
  <c r="E315" i="306"/>
  <c r="E316" i="306"/>
  <c r="E317" i="306"/>
  <c r="E318" i="306"/>
  <c r="E319" i="306"/>
  <c r="E320" i="306"/>
  <c r="E336" i="306"/>
  <c r="E337" i="306"/>
  <c r="E338" i="306"/>
  <c r="E339" i="306"/>
  <c r="E340" i="306"/>
  <c r="E341" i="306"/>
  <c r="E342" i="306"/>
  <c r="E343" i="306"/>
  <c r="E344" i="306"/>
  <c r="E345" i="306"/>
  <c r="E346" i="306"/>
  <c r="E347" i="306"/>
  <c r="E348" i="306"/>
  <c r="E349" i="306"/>
  <c r="E350" i="306"/>
  <c r="E351" i="306"/>
  <c r="E352" i="306"/>
  <c r="E353" i="306"/>
  <c r="E354" i="306"/>
  <c r="C18" i="306"/>
  <c r="C20" i="306"/>
  <c r="C21" i="306"/>
  <c r="C22" i="306"/>
  <c r="C23" i="306"/>
  <c r="C24" i="306"/>
  <c r="C25" i="306"/>
  <c r="C26" i="306"/>
  <c r="C27" i="306"/>
  <c r="C28" i="306"/>
  <c r="C29" i="306"/>
  <c r="C30" i="306"/>
  <c r="C31" i="306"/>
  <c r="C32" i="306"/>
  <c r="C33" i="306"/>
  <c r="C34" i="306"/>
  <c r="D41" i="306"/>
  <c r="D42" i="306"/>
  <c r="D126" i="306"/>
  <c r="D43" i="306"/>
  <c r="D160" i="306"/>
  <c r="D44" i="306"/>
  <c r="D194" i="306"/>
  <c r="D45" i="306"/>
  <c r="D228" i="306"/>
  <c r="D46" i="306"/>
  <c r="D262" i="306"/>
  <c r="D47" i="306"/>
  <c r="D296" i="306"/>
  <c r="D48" i="306"/>
  <c r="D330" i="306"/>
  <c r="D57" i="306"/>
  <c r="D98" i="306"/>
  <c r="D99" i="306"/>
  <c r="D100" i="306"/>
  <c r="D101" i="306"/>
  <c r="D102" i="306"/>
  <c r="D103" i="306"/>
  <c r="D104" i="306"/>
  <c r="D105" i="306"/>
  <c r="D106" i="306"/>
  <c r="D107" i="306"/>
  <c r="D108" i="306"/>
  <c r="D109" i="306"/>
  <c r="D110" i="306"/>
  <c r="D111" i="306"/>
  <c r="D112" i="306"/>
  <c r="D113" i="306"/>
  <c r="D114" i="306"/>
  <c r="D115" i="306"/>
  <c r="D116" i="306"/>
  <c r="D132" i="306"/>
  <c r="D133" i="306"/>
  <c r="D134" i="306"/>
  <c r="D135" i="306"/>
  <c r="D136" i="306"/>
  <c r="D137" i="306"/>
  <c r="D138" i="306"/>
  <c r="D139" i="306"/>
  <c r="D140" i="306"/>
  <c r="D141" i="306"/>
  <c r="D142" i="306"/>
  <c r="D143" i="306"/>
  <c r="D144" i="306"/>
  <c r="D145" i="306"/>
  <c r="D146" i="306"/>
  <c r="D147" i="306"/>
  <c r="D148" i="306"/>
  <c r="D149" i="306"/>
  <c r="D150" i="306"/>
  <c r="D166" i="306"/>
  <c r="D167" i="306"/>
  <c r="D168" i="306"/>
  <c r="D169" i="306"/>
  <c r="D170" i="306"/>
  <c r="D171" i="306"/>
  <c r="D172" i="306"/>
  <c r="D173" i="306"/>
  <c r="D174" i="306"/>
  <c r="D175" i="306"/>
  <c r="D176" i="306"/>
  <c r="D177" i="306"/>
  <c r="D178" i="306"/>
  <c r="D179" i="306"/>
  <c r="D180" i="306"/>
  <c r="D181" i="306"/>
  <c r="D182" i="306"/>
  <c r="D183" i="306"/>
  <c r="D184" i="306"/>
  <c r="D200" i="306"/>
  <c r="D201" i="306"/>
  <c r="D202" i="306"/>
  <c r="D203" i="306"/>
  <c r="D204" i="306"/>
  <c r="D205" i="306"/>
  <c r="D206" i="306"/>
  <c r="D207" i="306"/>
  <c r="D208" i="306"/>
  <c r="D209" i="306"/>
  <c r="D210" i="306"/>
  <c r="D211" i="306"/>
  <c r="D212" i="306"/>
  <c r="D213" i="306"/>
  <c r="D214" i="306"/>
  <c r="D215" i="306"/>
  <c r="D216" i="306"/>
  <c r="D217" i="306"/>
  <c r="D218" i="306"/>
  <c r="D234" i="306"/>
  <c r="D235" i="306"/>
  <c r="D236" i="306"/>
  <c r="D237" i="306"/>
  <c r="D238" i="306"/>
  <c r="D239" i="306"/>
  <c r="D240" i="306"/>
  <c r="D241" i="306"/>
  <c r="D242" i="306"/>
  <c r="D243" i="306"/>
  <c r="D244" i="306"/>
  <c r="D245" i="306"/>
  <c r="D246" i="306"/>
  <c r="D247" i="306"/>
  <c r="D248" i="306"/>
  <c r="D249" i="306"/>
  <c r="D250" i="306"/>
  <c r="D251" i="306"/>
  <c r="D252" i="306"/>
  <c r="D268" i="306"/>
  <c r="D269" i="306"/>
  <c r="D270" i="306"/>
  <c r="D271" i="306"/>
  <c r="D272" i="306"/>
  <c r="D273" i="306"/>
  <c r="D274" i="306"/>
  <c r="D275" i="306"/>
  <c r="D276" i="306"/>
  <c r="D277" i="306"/>
  <c r="D278" i="306"/>
  <c r="D279" i="306"/>
  <c r="D280" i="306"/>
  <c r="D281" i="306"/>
  <c r="D282" i="306"/>
  <c r="D283" i="306"/>
  <c r="D284" i="306"/>
  <c r="D285" i="306"/>
  <c r="D286" i="306"/>
  <c r="D302" i="306"/>
  <c r="D303" i="306"/>
  <c r="D304" i="306"/>
  <c r="D305" i="306"/>
  <c r="D306" i="306"/>
  <c r="D307" i="306"/>
  <c r="D308" i="306"/>
  <c r="D309" i="306"/>
  <c r="D310" i="306"/>
  <c r="D311" i="306"/>
  <c r="D312" i="306"/>
  <c r="D313" i="306"/>
  <c r="D314" i="306"/>
  <c r="D315" i="306"/>
  <c r="D316" i="306"/>
  <c r="D317" i="306"/>
  <c r="D318" i="306"/>
  <c r="D319" i="306"/>
  <c r="D320" i="306"/>
  <c r="D336" i="306"/>
  <c r="D337" i="306"/>
  <c r="D338" i="306"/>
  <c r="D339" i="306"/>
  <c r="D340" i="306"/>
  <c r="D341" i="306"/>
  <c r="D342" i="306"/>
  <c r="D343" i="306"/>
  <c r="D344" i="306"/>
  <c r="D345" i="306"/>
  <c r="D346" i="306"/>
  <c r="D347" i="306"/>
  <c r="D348" i="306"/>
  <c r="D349" i="306"/>
  <c r="D350" i="306"/>
  <c r="D351" i="306"/>
  <c r="D352" i="306"/>
  <c r="D353" i="306"/>
  <c r="D354" i="306"/>
  <c r="D127" i="306"/>
  <c r="D128" i="306"/>
  <c r="D161" i="306"/>
  <c r="D162" i="306"/>
  <c r="D195" i="306"/>
  <c r="D196" i="306"/>
  <c r="D229" i="306"/>
  <c r="D230" i="306"/>
  <c r="D263" i="306"/>
  <c r="D264" i="306"/>
  <c r="D297" i="306"/>
  <c r="D298" i="306"/>
  <c r="D331" i="306"/>
  <c r="D332" i="306"/>
  <c r="D49" i="306"/>
  <c r="D92" i="306"/>
  <c r="D93" i="306"/>
  <c r="D94" i="306"/>
  <c r="C16" i="306"/>
  <c r="D58" i="306"/>
  <c r="C19" i="306" a="1"/>
  <c r="C19" i="306"/>
  <c r="E127" i="306"/>
  <c r="E128" i="306"/>
  <c r="E161" i="306"/>
  <c r="E162" i="306"/>
  <c r="E195" i="306"/>
  <c r="E196" i="306"/>
  <c r="E229" i="306"/>
  <c r="E230" i="306"/>
  <c r="E263" i="306"/>
  <c r="E264" i="306"/>
  <c r="E297" i="306"/>
  <c r="E298" i="306"/>
  <c r="E331" i="306"/>
  <c r="E332" i="306"/>
  <c r="E49" i="306"/>
  <c r="E92" i="306"/>
  <c r="E93" i="306"/>
  <c r="E94" i="306"/>
  <c r="D16" i="306"/>
  <c r="E58" i="306"/>
  <c r="D19" i="306" a="1"/>
  <c r="D19" i="306"/>
  <c r="F127" i="306"/>
  <c r="F128" i="306"/>
  <c r="F161" i="306"/>
  <c r="F162" i="306"/>
  <c r="F195" i="306"/>
  <c r="F196" i="306"/>
  <c r="F229" i="306"/>
  <c r="F230" i="306"/>
  <c r="F263" i="306"/>
  <c r="F264" i="306"/>
  <c r="F297" i="306"/>
  <c r="F298" i="306"/>
  <c r="F331" i="306"/>
  <c r="F332" i="306"/>
  <c r="F49" i="306"/>
  <c r="F92" i="306"/>
  <c r="F93" i="306"/>
  <c r="F94" i="306"/>
  <c r="E16" i="306"/>
  <c r="F58" i="306"/>
  <c r="E19" i="306" a="1"/>
  <c r="E19" i="306"/>
  <c r="G127" i="306"/>
  <c r="G128" i="306"/>
  <c r="G161" i="306"/>
  <c r="G162" i="306"/>
  <c r="G195" i="306"/>
  <c r="G196" i="306"/>
  <c r="G229" i="306"/>
  <c r="G230" i="306"/>
  <c r="G263" i="306"/>
  <c r="G264" i="306"/>
  <c r="G297" i="306"/>
  <c r="G298" i="306"/>
  <c r="G331" i="306"/>
  <c r="G332" i="306"/>
  <c r="G49" i="306"/>
  <c r="G92" i="306"/>
  <c r="G93" i="306"/>
  <c r="G94" i="306"/>
  <c r="F16" i="306"/>
  <c r="G58" i="306"/>
  <c r="F19" i="306" a="1"/>
  <c r="F19" i="306"/>
  <c r="H127" i="306"/>
  <c r="H128" i="306"/>
  <c r="H161" i="306"/>
  <c r="H162" i="306"/>
  <c r="H195" i="306"/>
  <c r="H196" i="306"/>
  <c r="H229" i="306"/>
  <c r="H230" i="306"/>
  <c r="H263" i="306"/>
  <c r="H264" i="306"/>
  <c r="H297" i="306"/>
  <c r="H298" i="306"/>
  <c r="H331" i="306"/>
  <c r="H332" i="306"/>
  <c r="H49" i="306"/>
  <c r="H92" i="306"/>
  <c r="H93" i="306"/>
  <c r="H94" i="306"/>
  <c r="G16" i="306"/>
  <c r="H58" i="306"/>
  <c r="G19" i="306" a="1"/>
  <c r="G19" i="306"/>
  <c r="I127" i="306"/>
  <c r="I128" i="306"/>
  <c r="I161" i="306"/>
  <c r="I162" i="306"/>
  <c r="I195" i="306"/>
  <c r="I196" i="306"/>
  <c r="I229" i="306"/>
  <c r="I230" i="306"/>
  <c r="I263" i="306"/>
  <c r="I264" i="306"/>
  <c r="I297" i="306"/>
  <c r="I298" i="306"/>
  <c r="I331" i="306"/>
  <c r="I332" i="306"/>
  <c r="I49" i="306"/>
  <c r="I92" i="306"/>
  <c r="I93" i="306"/>
  <c r="I94" i="306"/>
  <c r="H16" i="306"/>
  <c r="I58" i="306"/>
  <c r="H19" i="306" a="1"/>
  <c r="H19" i="306"/>
  <c r="J127" i="306"/>
  <c r="J128" i="306"/>
  <c r="J161" i="306"/>
  <c r="J162" i="306"/>
  <c r="J195" i="306"/>
  <c r="J196" i="306"/>
  <c r="J229" i="306"/>
  <c r="J230" i="306"/>
  <c r="J263" i="306"/>
  <c r="J264" i="306"/>
  <c r="J297" i="306"/>
  <c r="J298" i="306"/>
  <c r="J331" i="306"/>
  <c r="J332" i="306"/>
  <c r="J49" i="306"/>
  <c r="J92" i="306"/>
  <c r="J93" i="306"/>
  <c r="J94" i="306"/>
  <c r="I16" i="306"/>
  <c r="J58" i="306"/>
  <c r="I19" i="306" a="1"/>
  <c r="I19" i="306"/>
  <c r="K127" i="306"/>
  <c r="K128" i="306"/>
  <c r="K161" i="306"/>
  <c r="K162" i="306"/>
  <c r="K195" i="306"/>
  <c r="K196" i="306"/>
  <c r="K229" i="306"/>
  <c r="K230" i="306"/>
  <c r="K263" i="306"/>
  <c r="K264" i="306"/>
  <c r="K297" i="306"/>
  <c r="K298" i="306"/>
  <c r="K331" i="306"/>
  <c r="K332" i="306"/>
  <c r="K49" i="306"/>
  <c r="K92" i="306"/>
  <c r="K93" i="306"/>
  <c r="K94" i="306"/>
  <c r="J16" i="306"/>
  <c r="K58" i="306"/>
  <c r="J19" i="306" a="1"/>
  <c r="J19" i="306"/>
  <c r="L127" i="306"/>
  <c r="L128" i="306"/>
  <c r="L161" i="306"/>
  <c r="L162" i="306"/>
  <c r="L195" i="306"/>
  <c r="L196" i="306"/>
  <c r="L229" i="306"/>
  <c r="L230" i="306"/>
  <c r="L263" i="306"/>
  <c r="L264" i="306"/>
  <c r="L297" i="306"/>
  <c r="L298" i="306"/>
  <c r="L331" i="306"/>
  <c r="L332" i="306"/>
  <c r="L49" i="306"/>
  <c r="L92" i="306"/>
  <c r="L93" i="306"/>
  <c r="L94" i="306"/>
  <c r="K16" i="306"/>
  <c r="L58" i="306"/>
  <c r="K19" i="306" a="1"/>
  <c r="K19" i="306"/>
  <c r="M127" i="306"/>
  <c r="M128" i="306"/>
  <c r="M161" i="306"/>
  <c r="M162" i="306"/>
  <c r="M195" i="306"/>
  <c r="M196" i="306"/>
  <c r="M229" i="306"/>
  <c r="M230" i="306"/>
  <c r="M263" i="306"/>
  <c r="M264" i="306"/>
  <c r="M297" i="306"/>
  <c r="M298" i="306"/>
  <c r="M331" i="306"/>
  <c r="M332" i="306"/>
  <c r="M49" i="306"/>
  <c r="M92" i="306"/>
  <c r="M93" i="306"/>
  <c r="M94" i="306"/>
  <c r="L16" i="306"/>
  <c r="M58" i="306"/>
  <c r="L19" i="306" a="1"/>
  <c r="L19" i="306"/>
  <c r="B354" i="306"/>
  <c r="B353" i="306"/>
  <c r="B352" i="306"/>
  <c r="B351" i="306"/>
  <c r="B350" i="306"/>
  <c r="B349" i="306"/>
  <c r="B348" i="306"/>
  <c r="B347" i="306"/>
  <c r="B346" i="306"/>
  <c r="B345" i="306"/>
  <c r="B344" i="306"/>
  <c r="B343" i="306"/>
  <c r="B342" i="306"/>
  <c r="B341" i="306"/>
  <c r="B340" i="306"/>
  <c r="B339" i="306"/>
  <c r="B338" i="306"/>
  <c r="B337" i="306"/>
  <c r="B336" i="306"/>
  <c r="B320" i="306"/>
  <c r="B319" i="306"/>
  <c r="B318" i="306"/>
  <c r="B317" i="306"/>
  <c r="B316" i="306"/>
  <c r="B315" i="306"/>
  <c r="B314" i="306"/>
  <c r="B313" i="306"/>
  <c r="B312" i="306"/>
  <c r="B311" i="306"/>
  <c r="B310" i="306"/>
  <c r="B309" i="306"/>
  <c r="B308" i="306"/>
  <c r="B307" i="306"/>
  <c r="B306" i="306"/>
  <c r="B305" i="306"/>
  <c r="B304" i="306"/>
  <c r="B303" i="306"/>
  <c r="B302" i="306"/>
  <c r="B286" i="306"/>
  <c r="B285" i="306"/>
  <c r="B284" i="306"/>
  <c r="B283" i="306"/>
  <c r="B282" i="306"/>
  <c r="B281" i="306"/>
  <c r="B280" i="306"/>
  <c r="B279" i="306"/>
  <c r="B278" i="306"/>
  <c r="B277" i="306"/>
  <c r="B276" i="306"/>
  <c r="B275" i="306"/>
  <c r="B274" i="306"/>
  <c r="B273" i="306"/>
  <c r="B272" i="306"/>
  <c r="B271" i="306"/>
  <c r="B270" i="306"/>
  <c r="B269" i="306"/>
  <c r="B268" i="306"/>
  <c r="B252" i="306"/>
  <c r="B251" i="306"/>
  <c r="B250" i="306"/>
  <c r="B249" i="306"/>
  <c r="B248" i="306"/>
  <c r="B247" i="306"/>
  <c r="B246" i="306"/>
  <c r="B245" i="306"/>
  <c r="B244" i="306"/>
  <c r="B243" i="306"/>
  <c r="B242" i="306"/>
  <c r="B241" i="306"/>
  <c r="B240" i="306"/>
  <c r="B239" i="306"/>
  <c r="B238" i="306"/>
  <c r="B237" i="306"/>
  <c r="B236" i="306"/>
  <c r="B235" i="306"/>
  <c r="B234" i="306"/>
  <c r="B218" i="306"/>
  <c r="B217" i="306"/>
  <c r="B216" i="306"/>
  <c r="B215" i="306"/>
  <c r="B214" i="306"/>
  <c r="B213" i="306"/>
  <c r="B212" i="306"/>
  <c r="B211" i="306"/>
  <c r="B210" i="306"/>
  <c r="B209" i="306"/>
  <c r="B208" i="306"/>
  <c r="B207" i="306"/>
  <c r="B206" i="306"/>
  <c r="B205" i="306"/>
  <c r="B204" i="306"/>
  <c r="B203" i="306"/>
  <c r="B202" i="306"/>
  <c r="B201" i="306"/>
  <c r="B200" i="306"/>
  <c r="B184" i="306"/>
  <c r="B183" i="306"/>
  <c r="B182" i="306"/>
  <c r="B181" i="306"/>
  <c r="B180" i="306"/>
  <c r="B179" i="306"/>
  <c r="B178" i="306"/>
  <c r="B177" i="306"/>
  <c r="B176" i="306"/>
  <c r="B175" i="306"/>
  <c r="B174" i="306"/>
  <c r="B173" i="306"/>
  <c r="B172" i="306"/>
  <c r="B171" i="306"/>
  <c r="B170" i="306"/>
  <c r="B169" i="306"/>
  <c r="B168" i="306"/>
  <c r="B167" i="306"/>
  <c r="B166" i="306"/>
  <c r="B150" i="306"/>
  <c r="B149" i="306"/>
  <c r="B148" i="306"/>
  <c r="B147" i="306"/>
  <c r="B146" i="306"/>
  <c r="B145" i="306"/>
  <c r="B144" i="306"/>
  <c r="B143" i="306"/>
  <c r="B142" i="306"/>
  <c r="B141" i="306"/>
  <c r="B140" i="306"/>
  <c r="B139" i="306"/>
  <c r="B138" i="306"/>
  <c r="B137" i="306"/>
  <c r="B136" i="306"/>
  <c r="B135" i="306"/>
  <c r="B134" i="306"/>
  <c r="B133" i="306"/>
  <c r="B132" i="306"/>
  <c r="B116" i="306"/>
  <c r="B115" i="306"/>
  <c r="B114" i="306"/>
  <c r="B113" i="306"/>
  <c r="B112" i="306"/>
  <c r="B111" i="306"/>
  <c r="B110" i="306"/>
  <c r="B109" i="306"/>
  <c r="B108" i="306"/>
  <c r="B107" i="306"/>
  <c r="B106" i="306"/>
  <c r="B105" i="306"/>
  <c r="B104" i="306"/>
  <c r="B103" i="306"/>
  <c r="B102" i="306"/>
  <c r="B101" i="306"/>
  <c r="B100" i="306"/>
  <c r="B99" i="306"/>
  <c r="B98" i="306"/>
  <c r="N48" i="306"/>
  <c r="B330" i="306"/>
  <c r="C330" i="306"/>
  <c r="C331" i="306"/>
  <c r="N47" i="306"/>
  <c r="B296" i="306"/>
  <c r="C296" i="306"/>
  <c r="C297" i="306"/>
  <c r="N46" i="306"/>
  <c r="B262" i="306"/>
  <c r="C262" i="306"/>
  <c r="C263" i="306"/>
  <c r="N45" i="306"/>
  <c r="B228" i="306"/>
  <c r="C228" i="306"/>
  <c r="C229" i="306"/>
  <c r="N44" i="306"/>
  <c r="B194" i="306"/>
  <c r="C194" i="306"/>
  <c r="C195" i="306"/>
  <c r="N43" i="306"/>
  <c r="B160" i="306"/>
  <c r="C160" i="306"/>
  <c r="C161" i="306"/>
  <c r="N42" i="306"/>
  <c r="B126" i="306"/>
  <c r="C126" i="306"/>
  <c r="C127" i="306"/>
  <c r="N41" i="306"/>
  <c r="B92" i="306"/>
  <c r="C49" i="306"/>
  <c r="C92" i="306"/>
  <c r="C93" i="306"/>
  <c r="B16" i="306"/>
  <c r="C58" i="306"/>
  <c r="B19" i="306" a="1"/>
  <c r="B19" i="306"/>
  <c r="B58" i="306"/>
  <c r="C59" i="306"/>
  <c r="C63" i="306"/>
  <c r="C64" i="306"/>
  <c r="C65" i="306"/>
  <c r="C66" i="306"/>
  <c r="C67" i="306"/>
  <c r="C68" i="306"/>
  <c r="C69" i="306"/>
  <c r="C70" i="306"/>
  <c r="C71" i="306"/>
  <c r="C72" i="306"/>
  <c r="C73" i="306"/>
  <c r="C74" i="306"/>
  <c r="C75" i="306"/>
  <c r="C76" i="306"/>
  <c r="C77" i="306"/>
  <c r="C78" i="306"/>
  <c r="C79" i="306"/>
  <c r="C80" i="306"/>
  <c r="C81" i="306"/>
  <c r="B93" i="306"/>
  <c r="C94" i="306"/>
  <c r="B127" i="306"/>
  <c r="C128" i="306"/>
  <c r="B161" i="306"/>
  <c r="C162" i="306"/>
  <c r="B195" i="306"/>
  <c r="C196" i="306"/>
  <c r="B229" i="306"/>
  <c r="C230" i="306"/>
  <c r="B263" i="306"/>
  <c r="C264" i="306"/>
  <c r="B297" i="306"/>
  <c r="C298" i="306"/>
  <c r="B331" i="306"/>
  <c r="C332" i="306"/>
  <c r="B95" i="306"/>
  <c r="B129" i="306"/>
  <c r="B163" i="306"/>
  <c r="B197" i="306"/>
  <c r="B231" i="306"/>
  <c r="B265" i="306"/>
  <c r="B299" i="306"/>
  <c r="B333" i="306"/>
  <c r="M59" i="306"/>
  <c r="M63" i="306"/>
  <c r="M64" i="306"/>
  <c r="M65" i="306"/>
  <c r="M66" i="306"/>
  <c r="M67" i="306"/>
  <c r="M68" i="306"/>
  <c r="M69" i="306"/>
  <c r="M70" i="306"/>
  <c r="M71" i="306"/>
  <c r="M72" i="306"/>
  <c r="M73" i="306"/>
  <c r="M74" i="306"/>
  <c r="M75" i="306"/>
  <c r="M76" i="306"/>
  <c r="M77" i="306"/>
  <c r="M78" i="306"/>
  <c r="M79" i="306"/>
  <c r="M80" i="306"/>
  <c r="M81" i="306"/>
  <c r="L59" i="306"/>
  <c r="L63" i="306"/>
  <c r="L64" i="306"/>
  <c r="L65" i="306"/>
  <c r="L66" i="306"/>
  <c r="L67" i="306"/>
  <c r="L68" i="306"/>
  <c r="L69" i="306"/>
  <c r="L70" i="306"/>
  <c r="L71" i="306"/>
  <c r="L72" i="306"/>
  <c r="L73" i="306"/>
  <c r="L74" i="306"/>
  <c r="L75" i="306"/>
  <c r="L76" i="306"/>
  <c r="L77" i="306"/>
  <c r="L78" i="306"/>
  <c r="L79" i="306"/>
  <c r="L80" i="306"/>
  <c r="L81" i="306"/>
  <c r="K59" i="306"/>
  <c r="K63" i="306"/>
  <c r="K64" i="306"/>
  <c r="K65" i="306"/>
  <c r="K66" i="306"/>
  <c r="K67" i="306"/>
  <c r="K68" i="306"/>
  <c r="K69" i="306"/>
  <c r="K70" i="306"/>
  <c r="K71" i="306"/>
  <c r="K72" i="306"/>
  <c r="K73" i="306"/>
  <c r="K74" i="306"/>
  <c r="K75" i="306"/>
  <c r="K76" i="306"/>
  <c r="K77" i="306"/>
  <c r="K78" i="306"/>
  <c r="K79" i="306"/>
  <c r="K80" i="306"/>
  <c r="K81" i="306"/>
  <c r="J59" i="306"/>
  <c r="J63" i="306"/>
  <c r="J64" i="306"/>
  <c r="J65" i="306"/>
  <c r="J66" i="306"/>
  <c r="J67" i="306"/>
  <c r="J68" i="306"/>
  <c r="J69" i="306"/>
  <c r="J70" i="306"/>
  <c r="J71" i="306"/>
  <c r="J72" i="306"/>
  <c r="J73" i="306"/>
  <c r="J74" i="306"/>
  <c r="J75" i="306"/>
  <c r="J76" i="306"/>
  <c r="J77" i="306"/>
  <c r="J78" i="306"/>
  <c r="J79" i="306"/>
  <c r="J80" i="306"/>
  <c r="J81" i="306"/>
  <c r="I59" i="306"/>
  <c r="I63" i="306"/>
  <c r="I64" i="306"/>
  <c r="I65" i="306"/>
  <c r="I66" i="306"/>
  <c r="I67" i="306"/>
  <c r="I68" i="306"/>
  <c r="I69" i="306"/>
  <c r="I70" i="306"/>
  <c r="I71" i="306"/>
  <c r="I72" i="306"/>
  <c r="I73" i="306"/>
  <c r="I74" i="306"/>
  <c r="I75" i="306"/>
  <c r="I76" i="306"/>
  <c r="I77" i="306"/>
  <c r="I78" i="306"/>
  <c r="I79" i="306"/>
  <c r="I80" i="306"/>
  <c r="I81" i="306"/>
  <c r="H59" i="306"/>
  <c r="H63" i="306"/>
  <c r="H64" i="306"/>
  <c r="H65" i="306"/>
  <c r="H66" i="306"/>
  <c r="H67" i="306"/>
  <c r="H68" i="306"/>
  <c r="H69" i="306"/>
  <c r="H70" i="306"/>
  <c r="H71" i="306"/>
  <c r="H72" i="306"/>
  <c r="H73" i="306"/>
  <c r="H74" i="306"/>
  <c r="H75" i="306"/>
  <c r="H76" i="306"/>
  <c r="H77" i="306"/>
  <c r="H78" i="306"/>
  <c r="H79" i="306"/>
  <c r="H80" i="306"/>
  <c r="H81" i="306"/>
  <c r="G59" i="306"/>
  <c r="G63" i="306"/>
  <c r="G64" i="306"/>
  <c r="G65" i="306"/>
  <c r="G66" i="306"/>
  <c r="G67" i="306"/>
  <c r="G68" i="306"/>
  <c r="G69" i="306"/>
  <c r="G70" i="306"/>
  <c r="G71" i="306"/>
  <c r="G72" i="306"/>
  <c r="G73" i="306"/>
  <c r="G74" i="306"/>
  <c r="G75" i="306"/>
  <c r="G76" i="306"/>
  <c r="G77" i="306"/>
  <c r="G78" i="306"/>
  <c r="G79" i="306"/>
  <c r="G80" i="306"/>
  <c r="G81" i="306"/>
  <c r="F59" i="306"/>
  <c r="F63" i="306"/>
  <c r="F64" i="306"/>
  <c r="F65" i="306"/>
  <c r="F66" i="306"/>
  <c r="F67" i="306"/>
  <c r="F68" i="306"/>
  <c r="F69" i="306"/>
  <c r="F70" i="306"/>
  <c r="F71" i="306"/>
  <c r="F72" i="306"/>
  <c r="F73" i="306"/>
  <c r="F74" i="306"/>
  <c r="F75" i="306"/>
  <c r="F76" i="306"/>
  <c r="F77" i="306"/>
  <c r="F78" i="306"/>
  <c r="F79" i="306"/>
  <c r="F80" i="306"/>
  <c r="F81" i="306"/>
  <c r="E59" i="306"/>
  <c r="E63" i="306"/>
  <c r="E64" i="306"/>
  <c r="E65" i="306"/>
  <c r="E66" i="306"/>
  <c r="E67" i="306"/>
  <c r="E68" i="306"/>
  <c r="E69" i="306"/>
  <c r="E70" i="306"/>
  <c r="E71" i="306"/>
  <c r="E72" i="306"/>
  <c r="E73" i="306"/>
  <c r="E74" i="306"/>
  <c r="E75" i="306"/>
  <c r="E76" i="306"/>
  <c r="E77" i="306"/>
  <c r="E78" i="306"/>
  <c r="E79" i="306"/>
  <c r="E80" i="306"/>
  <c r="E81" i="306"/>
  <c r="D59" i="306"/>
  <c r="D63" i="306"/>
  <c r="D64" i="306"/>
  <c r="D65" i="306"/>
  <c r="D66" i="306"/>
  <c r="D67" i="306"/>
  <c r="D68" i="306"/>
  <c r="D69" i="306"/>
  <c r="D70" i="306"/>
  <c r="D71" i="306"/>
  <c r="D72" i="306"/>
  <c r="D73" i="306"/>
  <c r="D74" i="306"/>
  <c r="D75" i="306"/>
  <c r="D76" i="306"/>
  <c r="D77" i="306"/>
  <c r="D78" i="306"/>
  <c r="D79" i="306"/>
  <c r="D80" i="306"/>
  <c r="D81" i="306"/>
  <c r="B81" i="306"/>
  <c r="B80" i="306"/>
  <c r="B79" i="306"/>
  <c r="B78" i="306"/>
  <c r="B77" i="306"/>
  <c r="B76" i="306"/>
  <c r="B75" i="306"/>
  <c r="B74" i="306"/>
  <c r="B73" i="306"/>
  <c r="B72" i="306"/>
  <c r="B71" i="306"/>
  <c r="B70" i="306"/>
  <c r="B69" i="306"/>
  <c r="B68" i="306"/>
  <c r="B67" i="306"/>
  <c r="B66" i="306"/>
  <c r="B65" i="306"/>
  <c r="B64" i="306"/>
  <c r="B63" i="306"/>
  <c r="B60" i="306"/>
  <c r="H127" i="102"/>
  <c r="G127" i="102"/>
  <c r="H126" i="102"/>
  <c r="G126" i="102"/>
  <c r="H125" i="102"/>
  <c r="G125" i="102"/>
  <c r="H124" i="102"/>
  <c r="G124" i="102"/>
  <c r="H123" i="102"/>
  <c r="G123" i="102"/>
  <c r="H122" i="102"/>
  <c r="G122" i="102"/>
  <c r="H121" i="102"/>
  <c r="G121" i="102"/>
  <c r="H120" i="102"/>
  <c r="G120" i="102"/>
  <c r="H119" i="102"/>
  <c r="G119" i="102"/>
  <c r="H118" i="102"/>
  <c r="G118" i="102"/>
  <c r="H113" i="102"/>
  <c r="G113" i="102"/>
  <c r="H112" i="102"/>
  <c r="G112" i="102"/>
  <c r="H111" i="102"/>
  <c r="G111" i="102"/>
  <c r="H110" i="102"/>
  <c r="G110" i="102"/>
  <c r="H109" i="102"/>
  <c r="G109" i="102"/>
  <c r="H108" i="102"/>
  <c r="G108" i="102"/>
  <c r="H107" i="102"/>
  <c r="G107" i="102"/>
  <c r="H106" i="102"/>
  <c r="G106" i="102"/>
  <c r="H105" i="102"/>
  <c r="G105" i="102"/>
  <c r="H104" i="102"/>
  <c r="G104" i="102"/>
  <c r="H99" i="102"/>
  <c r="G99" i="102"/>
  <c r="H98" i="102"/>
  <c r="G98" i="102"/>
  <c r="H97" i="102"/>
  <c r="G97" i="102"/>
  <c r="H96" i="102"/>
  <c r="G96" i="102"/>
  <c r="H95" i="102"/>
  <c r="G95" i="102"/>
  <c r="H94" i="102"/>
  <c r="G94" i="102"/>
  <c r="H89" i="102"/>
  <c r="G89" i="102"/>
  <c r="H88" i="102"/>
  <c r="G88" i="102"/>
  <c r="H87" i="102"/>
  <c r="G87" i="102"/>
  <c r="H86" i="102"/>
  <c r="G86" i="102"/>
  <c r="H85" i="102"/>
  <c r="G85" i="102"/>
  <c r="H84" i="102"/>
  <c r="G84" i="102"/>
  <c r="J66" i="102"/>
  <c r="K66" i="102"/>
  <c r="L66" i="102"/>
  <c r="M66" i="102"/>
  <c r="N66" i="102"/>
  <c r="O66" i="102"/>
  <c r="P66" i="102"/>
  <c r="Q66" i="102"/>
  <c r="R66" i="102"/>
  <c r="S66" i="102"/>
  <c r="T66" i="102"/>
  <c r="U66" i="102"/>
  <c r="V66" i="102"/>
  <c r="W66" i="102"/>
  <c r="X66" i="102"/>
  <c r="H63" i="102"/>
  <c r="G63" i="102"/>
  <c r="H62" i="102"/>
  <c r="G62" i="102"/>
  <c r="H61" i="102"/>
  <c r="G61" i="102"/>
  <c r="H60" i="102"/>
  <c r="G60" i="102"/>
  <c r="H59" i="102"/>
  <c r="G59" i="102"/>
  <c r="H54" i="102"/>
  <c r="G54" i="102"/>
  <c r="H53" i="102"/>
  <c r="G53" i="102"/>
  <c r="H52" i="102"/>
  <c r="G52" i="102"/>
  <c r="H51" i="102"/>
  <c r="G51" i="102"/>
  <c r="H50" i="102"/>
  <c r="G50" i="102"/>
  <c r="H49" i="102"/>
  <c r="G49" i="102"/>
  <c r="H48" i="102"/>
  <c r="G48" i="102"/>
  <c r="H47" i="102"/>
  <c r="G47" i="102"/>
  <c r="H46" i="102"/>
  <c r="G46" i="102"/>
  <c r="H45" i="102"/>
  <c r="G45" i="102"/>
  <c r="H40" i="102"/>
  <c r="G40" i="102"/>
  <c r="H39" i="102"/>
  <c r="G39" i="102"/>
  <c r="H38" i="102"/>
  <c r="G38" i="102"/>
  <c r="H37" i="102"/>
  <c r="G37" i="102"/>
  <c r="H36" i="102"/>
  <c r="G36" i="102"/>
  <c r="H35" i="102"/>
  <c r="G35" i="102"/>
  <c r="H34" i="102"/>
  <c r="G34" i="102"/>
  <c r="H33" i="102"/>
  <c r="G33" i="102"/>
  <c r="H32" i="102"/>
  <c r="G32" i="102"/>
  <c r="H31" i="102"/>
  <c r="G31" i="102"/>
  <c r="H26" i="102"/>
  <c r="G26" i="102"/>
  <c r="H25" i="102"/>
  <c r="G25" i="102"/>
  <c r="H24" i="102"/>
  <c r="G24" i="102"/>
  <c r="H23" i="102"/>
  <c r="G23" i="102"/>
  <c r="H22" i="102"/>
  <c r="G22" i="102"/>
  <c r="H21" i="102"/>
  <c r="G21" i="102"/>
  <c r="H20" i="102"/>
  <c r="G20" i="102"/>
  <c r="AA63" i="245"/>
  <c r="AA62" i="245"/>
  <c r="AA61" i="245"/>
  <c r="AA60" i="245"/>
  <c r="AA59" i="245"/>
  <c r="AA54" i="245"/>
  <c r="AA53" i="245"/>
  <c r="AA52" i="245"/>
  <c r="AA51" i="245"/>
  <c r="AA50" i="245"/>
  <c r="AA49" i="245"/>
  <c r="AA48" i="245"/>
  <c r="AA47" i="245"/>
  <c r="AA46" i="245"/>
  <c r="AA45" i="245"/>
  <c r="AA40" i="245"/>
  <c r="AA39" i="245"/>
  <c r="AA38" i="245"/>
  <c r="AA37" i="245"/>
  <c r="AA36" i="245"/>
  <c r="AA35" i="245"/>
  <c r="AA34" i="245"/>
  <c r="AA33" i="245"/>
  <c r="AA32" i="245"/>
  <c r="AA31" i="245"/>
  <c r="AA26" i="245"/>
  <c r="AA25" i="245"/>
  <c r="AA24" i="245"/>
  <c r="AA23" i="245"/>
  <c r="AA22" i="245"/>
  <c r="AA21" i="245"/>
  <c r="AA20" i="245"/>
  <c r="J18" i="245"/>
  <c r="AA127" i="245"/>
  <c r="AA126" i="245"/>
  <c r="AA125" i="245"/>
  <c r="AA124" i="245"/>
  <c r="AA123" i="245"/>
  <c r="AA122" i="245"/>
  <c r="AA121" i="245"/>
  <c r="AA120" i="245"/>
  <c r="AA119" i="245"/>
  <c r="AA118" i="245"/>
  <c r="AA113" i="245"/>
  <c r="AA112" i="245"/>
  <c r="AA111" i="245"/>
  <c r="AA110" i="245"/>
  <c r="AA109" i="245"/>
  <c r="AA108" i="245"/>
  <c r="AA107" i="245"/>
  <c r="AA106" i="245"/>
  <c r="AA105" i="245"/>
  <c r="AA104" i="245"/>
  <c r="J100" i="245"/>
  <c r="AA99" i="245"/>
  <c r="AA98" i="245"/>
  <c r="AA97" i="245"/>
  <c r="AA96" i="245"/>
  <c r="AA95" i="245"/>
  <c r="AA94" i="245"/>
  <c r="AA89" i="245"/>
  <c r="AA88" i="245"/>
  <c r="AA87" i="245"/>
  <c r="AA86" i="245"/>
  <c r="AA85" i="245"/>
  <c r="AA84" i="245"/>
  <c r="J82" i="245"/>
  <c r="AA63" i="268"/>
  <c r="AA62" i="268"/>
  <c r="AA61" i="268"/>
  <c r="AA60" i="268"/>
  <c r="AA59" i="268"/>
  <c r="AA54" i="268"/>
  <c r="AA53" i="268"/>
  <c r="AA52" i="268"/>
  <c r="AA51" i="268"/>
  <c r="AA50" i="268"/>
  <c r="AA49" i="268"/>
  <c r="AA48" i="268"/>
  <c r="AA47" i="268"/>
  <c r="AA46" i="268"/>
  <c r="AA45" i="268"/>
  <c r="AA40" i="268"/>
  <c r="AA39" i="268"/>
  <c r="AA38" i="268"/>
  <c r="AA37" i="268"/>
  <c r="AA36" i="268"/>
  <c r="AA35" i="268"/>
  <c r="AA34" i="268"/>
  <c r="AA33" i="268"/>
  <c r="AA32" i="268"/>
  <c r="AA31" i="268"/>
  <c r="AA26" i="268"/>
  <c r="AA25" i="268"/>
  <c r="AA24" i="268"/>
  <c r="AA23" i="268"/>
  <c r="AA22" i="268"/>
  <c r="AA21" i="268"/>
  <c r="AA20" i="268"/>
  <c r="J18" i="268"/>
  <c r="AA127" i="268"/>
  <c r="AA126" i="268"/>
  <c r="AA125" i="268"/>
  <c r="AA124" i="268"/>
  <c r="AA123" i="268"/>
  <c r="AA122" i="268"/>
  <c r="AA121" i="268"/>
  <c r="AA120" i="268"/>
  <c r="AA119" i="268"/>
  <c r="AA118" i="268"/>
  <c r="AA113" i="268"/>
  <c r="AA112" i="268"/>
  <c r="AA111" i="268"/>
  <c r="AA110" i="268"/>
  <c r="AA109" i="268"/>
  <c r="AA108" i="268"/>
  <c r="AA107" i="268"/>
  <c r="AA106" i="268"/>
  <c r="AA105" i="268"/>
  <c r="AA104" i="268"/>
  <c r="J100" i="268"/>
  <c r="AA99" i="268"/>
  <c r="AA98" i="268"/>
  <c r="AA97" i="268"/>
  <c r="AA96" i="268"/>
  <c r="AA95" i="268"/>
  <c r="AA94" i="268"/>
  <c r="AA89" i="268"/>
  <c r="AA88" i="268"/>
  <c r="AA87" i="268"/>
  <c r="AA86" i="268"/>
  <c r="AA85" i="268"/>
  <c r="AA84" i="268"/>
  <c r="J82" i="268"/>
  <c r="AA63" i="267"/>
  <c r="AA62" i="267"/>
  <c r="AA61" i="267"/>
  <c r="AA60" i="267"/>
  <c r="AA59" i="267"/>
  <c r="AA54" i="267"/>
  <c r="AA53" i="267"/>
  <c r="AA52" i="267"/>
  <c r="AA51" i="267"/>
  <c r="AA50" i="267"/>
  <c r="AA49" i="267"/>
  <c r="AA48" i="267"/>
  <c r="AA47" i="267"/>
  <c r="AA46" i="267"/>
  <c r="AA45" i="267"/>
  <c r="AA40" i="267"/>
  <c r="AA39" i="267"/>
  <c r="AA38" i="267"/>
  <c r="AA37" i="267"/>
  <c r="AA36" i="267"/>
  <c r="AA35" i="267"/>
  <c r="AA34" i="267"/>
  <c r="AA33" i="267"/>
  <c r="AA32" i="267"/>
  <c r="AA31" i="267"/>
  <c r="AA26" i="267"/>
  <c r="AA25" i="267"/>
  <c r="AA24" i="267"/>
  <c r="AA23" i="267"/>
  <c r="AA22" i="267"/>
  <c r="AA21" i="267"/>
  <c r="AA20" i="267"/>
  <c r="J18" i="267"/>
  <c r="AA127" i="267"/>
  <c r="AA126" i="267"/>
  <c r="AA125" i="267"/>
  <c r="AA124" i="267"/>
  <c r="AA123" i="267"/>
  <c r="AA122" i="267"/>
  <c r="AA121" i="267"/>
  <c r="AA120" i="267"/>
  <c r="AA119" i="267"/>
  <c r="AA118" i="267"/>
  <c r="AA113" i="267"/>
  <c r="AA112" i="267"/>
  <c r="AA111" i="267"/>
  <c r="AA110" i="267"/>
  <c r="AA109" i="267"/>
  <c r="AA108" i="267"/>
  <c r="AA107" i="267"/>
  <c r="AA106" i="267"/>
  <c r="AA105" i="267"/>
  <c r="AA104" i="267"/>
  <c r="J100" i="267"/>
  <c r="AA99" i="267"/>
  <c r="AA98" i="267"/>
  <c r="AA97" i="267"/>
  <c r="AA96" i="267"/>
  <c r="AA95" i="267"/>
  <c r="AA94" i="267"/>
  <c r="AA89" i="267"/>
  <c r="AA88" i="267"/>
  <c r="AA87" i="267"/>
  <c r="AA86" i="267"/>
  <c r="AA85" i="267"/>
  <c r="AA84" i="267"/>
  <c r="J82" i="267"/>
  <c r="AA63" i="266"/>
  <c r="AA62" i="266"/>
  <c r="AA61" i="266"/>
  <c r="AA60" i="266"/>
  <c r="AA59" i="266"/>
  <c r="AA54" i="266"/>
  <c r="AA53" i="266"/>
  <c r="AA52" i="266"/>
  <c r="AA51" i="266"/>
  <c r="AA50" i="266"/>
  <c r="AA49" i="266"/>
  <c r="AA48" i="266"/>
  <c r="AA47" i="266"/>
  <c r="AA46" i="266"/>
  <c r="AA45" i="266"/>
  <c r="AA40" i="266"/>
  <c r="AA39" i="266"/>
  <c r="AA38" i="266"/>
  <c r="AA37" i="266"/>
  <c r="AA36" i="266"/>
  <c r="AA35" i="266"/>
  <c r="AA34" i="266"/>
  <c r="AA33" i="266"/>
  <c r="AA32" i="266"/>
  <c r="AA31" i="266"/>
  <c r="AA26" i="266"/>
  <c r="AA25" i="266"/>
  <c r="AA24" i="266"/>
  <c r="AA23" i="266"/>
  <c r="AA22" i="266"/>
  <c r="AA21" i="266"/>
  <c r="AA20" i="266"/>
  <c r="J18" i="266"/>
  <c r="AA127" i="266"/>
  <c r="AA126" i="266"/>
  <c r="AA125" i="266"/>
  <c r="AA124" i="266"/>
  <c r="AA123" i="266"/>
  <c r="AA122" i="266"/>
  <c r="AA121" i="266"/>
  <c r="AA120" i="266"/>
  <c r="AA119" i="266"/>
  <c r="AA118" i="266"/>
  <c r="AA113" i="266"/>
  <c r="AA112" i="266"/>
  <c r="AA111" i="266"/>
  <c r="AA110" i="266"/>
  <c r="AA109" i="266"/>
  <c r="AA108" i="266"/>
  <c r="AA107" i="266"/>
  <c r="AA106" i="266"/>
  <c r="AA105" i="266"/>
  <c r="AA104" i="266"/>
  <c r="J100" i="266"/>
  <c r="AA99" i="266"/>
  <c r="AA98" i="266"/>
  <c r="AA97" i="266"/>
  <c r="AA96" i="266"/>
  <c r="AA95" i="266"/>
  <c r="AA94" i="266"/>
  <c r="AA89" i="266"/>
  <c r="AA88" i="266"/>
  <c r="AA87" i="266"/>
  <c r="AA86" i="266"/>
  <c r="AA85" i="266"/>
  <c r="AA84" i="266"/>
  <c r="J82" i="266"/>
  <c r="AA63" i="265"/>
  <c r="AA62" i="265"/>
  <c r="AA61" i="265"/>
  <c r="AA60" i="265"/>
  <c r="AA59" i="265"/>
  <c r="AA54" i="265"/>
  <c r="AA53" i="265"/>
  <c r="AA52" i="265"/>
  <c r="AA51" i="265"/>
  <c r="AA50" i="265"/>
  <c r="AA49" i="265"/>
  <c r="AA48" i="265"/>
  <c r="AA47" i="265"/>
  <c r="AA46" i="265"/>
  <c r="AA45" i="265"/>
  <c r="AA40" i="265"/>
  <c r="AA39" i="265"/>
  <c r="AA38" i="265"/>
  <c r="AA37" i="265"/>
  <c r="AA36" i="265"/>
  <c r="AA35" i="265"/>
  <c r="AA34" i="265"/>
  <c r="AA33" i="265"/>
  <c r="AA32" i="265"/>
  <c r="AA31" i="265"/>
  <c r="AA26" i="265"/>
  <c r="AA25" i="265"/>
  <c r="AA24" i="265"/>
  <c r="AA23" i="265"/>
  <c r="AA22" i="265"/>
  <c r="AA21" i="265"/>
  <c r="AA20" i="265"/>
  <c r="J18" i="265"/>
  <c r="AA127" i="265"/>
  <c r="AA126" i="265"/>
  <c r="AA125" i="265"/>
  <c r="AA124" i="265"/>
  <c r="AA123" i="265"/>
  <c r="AA122" i="265"/>
  <c r="AA121" i="265"/>
  <c r="AA120" i="265"/>
  <c r="AA119" i="265"/>
  <c r="AA118" i="265"/>
  <c r="AA113" i="265"/>
  <c r="AA112" i="265"/>
  <c r="AA111" i="265"/>
  <c r="AA110" i="265"/>
  <c r="AA109" i="265"/>
  <c r="AA108" i="265"/>
  <c r="AA107" i="265"/>
  <c r="AA106" i="265"/>
  <c r="AA105" i="265"/>
  <c r="AA104" i="265"/>
  <c r="J100" i="265"/>
  <c r="AA99" i="265"/>
  <c r="AA98" i="265"/>
  <c r="AA97" i="265"/>
  <c r="AA96" i="265"/>
  <c r="AA95" i="265"/>
  <c r="AA94" i="265"/>
  <c r="AA89" i="265"/>
  <c r="AA88" i="265"/>
  <c r="AA87" i="265"/>
  <c r="AA86" i="265"/>
  <c r="AA85" i="265"/>
  <c r="AA84" i="265"/>
  <c r="J82" i="265"/>
  <c r="AA63" i="264"/>
  <c r="AA62" i="264"/>
  <c r="AA61" i="264"/>
  <c r="AA60" i="264"/>
  <c r="AA59" i="264"/>
  <c r="AA54" i="264"/>
  <c r="AA53" i="264"/>
  <c r="AA52" i="264"/>
  <c r="AA51" i="264"/>
  <c r="AA50" i="264"/>
  <c r="AA49" i="264"/>
  <c r="AA48" i="264"/>
  <c r="AA47" i="264"/>
  <c r="AA46" i="264"/>
  <c r="AA45" i="264"/>
  <c r="AA40" i="264"/>
  <c r="AA39" i="264"/>
  <c r="AA38" i="264"/>
  <c r="AA37" i="264"/>
  <c r="AA36" i="264"/>
  <c r="AA35" i="264"/>
  <c r="AA34" i="264"/>
  <c r="AA33" i="264"/>
  <c r="AA32" i="264"/>
  <c r="AA31" i="264"/>
  <c r="AA26" i="264"/>
  <c r="AA25" i="264"/>
  <c r="AA24" i="264"/>
  <c r="AA23" i="264"/>
  <c r="AA22" i="264"/>
  <c r="AA21" i="264"/>
  <c r="AA20" i="264"/>
  <c r="J18" i="264"/>
  <c r="AA127" i="264"/>
  <c r="AA126" i="264"/>
  <c r="AA125" i="264"/>
  <c r="AA124" i="264"/>
  <c r="AA123" i="264"/>
  <c r="AA122" i="264"/>
  <c r="AA121" i="264"/>
  <c r="AA120" i="264"/>
  <c r="AA119" i="264"/>
  <c r="AA118" i="264"/>
  <c r="AA113" i="264"/>
  <c r="AA112" i="264"/>
  <c r="AA111" i="264"/>
  <c r="AA110" i="264"/>
  <c r="AA109" i="264"/>
  <c r="AA108" i="264"/>
  <c r="AA107" i="264"/>
  <c r="AA106" i="264"/>
  <c r="AA105" i="264"/>
  <c r="AA104" i="264"/>
  <c r="J100" i="264"/>
  <c r="AA99" i="264"/>
  <c r="AA98" i="264"/>
  <c r="AA97" i="264"/>
  <c r="AA96" i="264"/>
  <c r="AA95" i="264"/>
  <c r="AA94" i="264"/>
  <c r="AA89" i="264"/>
  <c r="AA88" i="264"/>
  <c r="AA87" i="264"/>
  <c r="AA86" i="264"/>
  <c r="AA85" i="264"/>
  <c r="AA84" i="264"/>
  <c r="J82" i="264"/>
  <c r="AA63" i="263"/>
  <c r="AA62" i="263"/>
  <c r="AA61" i="263"/>
  <c r="AA60" i="263"/>
  <c r="AA59" i="263"/>
  <c r="AA54" i="263"/>
  <c r="AA53" i="263"/>
  <c r="AA52" i="263"/>
  <c r="AA51" i="263"/>
  <c r="AA50" i="263"/>
  <c r="AA49" i="263"/>
  <c r="AA48" i="263"/>
  <c r="AA47" i="263"/>
  <c r="AA46" i="263"/>
  <c r="AA45" i="263"/>
  <c r="AA40" i="263"/>
  <c r="AA39" i="263"/>
  <c r="AA38" i="263"/>
  <c r="AA37" i="263"/>
  <c r="AA36" i="263"/>
  <c r="AA35" i="263"/>
  <c r="AA34" i="263"/>
  <c r="AA33" i="263"/>
  <c r="AA32" i="263"/>
  <c r="AA31" i="263"/>
  <c r="AA26" i="263"/>
  <c r="AA25" i="263"/>
  <c r="AA24" i="263"/>
  <c r="AA23" i="263"/>
  <c r="AA22" i="263"/>
  <c r="AA21" i="263"/>
  <c r="AA20" i="263"/>
  <c r="J18" i="263"/>
  <c r="AA127" i="263"/>
  <c r="AA126" i="263"/>
  <c r="AA125" i="263"/>
  <c r="AA124" i="263"/>
  <c r="AA123" i="263"/>
  <c r="AA122" i="263"/>
  <c r="AA121" i="263"/>
  <c r="AA120" i="263"/>
  <c r="AA119" i="263"/>
  <c r="AA118" i="263"/>
  <c r="AA113" i="263"/>
  <c r="AA112" i="263"/>
  <c r="AA111" i="263"/>
  <c r="AA110" i="263"/>
  <c r="AA109" i="263"/>
  <c r="AA108" i="263"/>
  <c r="AA107" i="263"/>
  <c r="AA106" i="263"/>
  <c r="AA105" i="263"/>
  <c r="AA104" i="263"/>
  <c r="J100" i="263"/>
  <c r="AA99" i="263"/>
  <c r="AA98" i="263"/>
  <c r="AA97" i="263"/>
  <c r="AA96" i="263"/>
  <c r="AA95" i="263"/>
  <c r="AA94" i="263"/>
  <c r="AA89" i="263"/>
  <c r="AA88" i="263"/>
  <c r="AA87" i="263"/>
  <c r="AA86" i="263"/>
  <c r="AA85" i="263"/>
  <c r="AA84" i="263"/>
  <c r="J82" i="263"/>
  <c r="AA63" i="262"/>
  <c r="AA62" i="262"/>
  <c r="AA61" i="262"/>
  <c r="AA60" i="262"/>
  <c r="AA59" i="262"/>
  <c r="AA54" i="262"/>
  <c r="AA53" i="262"/>
  <c r="AA52" i="262"/>
  <c r="AA51" i="262"/>
  <c r="AA50" i="262"/>
  <c r="AA49" i="262"/>
  <c r="AA48" i="262"/>
  <c r="AA47" i="262"/>
  <c r="AA46" i="262"/>
  <c r="AA45" i="262"/>
  <c r="AA40" i="262"/>
  <c r="AA39" i="262"/>
  <c r="AA38" i="262"/>
  <c r="AA37" i="262"/>
  <c r="AA36" i="262"/>
  <c r="AA35" i="262"/>
  <c r="AA34" i="262"/>
  <c r="AA33" i="262"/>
  <c r="AA32" i="262"/>
  <c r="AA31" i="262"/>
  <c r="AA26" i="262"/>
  <c r="AA25" i="262"/>
  <c r="AA24" i="262"/>
  <c r="AA23" i="262"/>
  <c r="AA22" i="262"/>
  <c r="AA21" i="262"/>
  <c r="AA20" i="262"/>
  <c r="J18" i="262"/>
  <c r="AA127" i="262"/>
  <c r="AA126" i="262"/>
  <c r="AA125" i="262"/>
  <c r="AA124" i="262"/>
  <c r="AA123" i="262"/>
  <c r="AA122" i="262"/>
  <c r="AA121" i="262"/>
  <c r="AA120" i="262"/>
  <c r="AA119" i="262"/>
  <c r="AA118" i="262"/>
  <c r="AA113" i="262"/>
  <c r="AA112" i="262"/>
  <c r="AA111" i="262"/>
  <c r="AA110" i="262"/>
  <c r="AA109" i="262"/>
  <c r="AA108" i="262"/>
  <c r="AA107" i="262"/>
  <c r="AA106" i="262"/>
  <c r="AA105" i="262"/>
  <c r="AA104" i="262"/>
  <c r="J100" i="262"/>
  <c r="AA99" i="262"/>
  <c r="AA98" i="262"/>
  <c r="AA97" i="262"/>
  <c r="AA96" i="262"/>
  <c r="AA95" i="262"/>
  <c r="AA94" i="262"/>
  <c r="AA89" i="262"/>
  <c r="AA88" i="262"/>
  <c r="AA87" i="262"/>
  <c r="AA86" i="262"/>
  <c r="AA85" i="262"/>
  <c r="AA84" i="262"/>
  <c r="J82" i="262"/>
  <c r="AA63" i="247"/>
  <c r="AA62" i="247"/>
  <c r="AA61" i="247"/>
  <c r="AA60" i="247"/>
  <c r="AA59" i="247"/>
  <c r="AA54" i="247"/>
  <c r="AA53" i="247"/>
  <c r="AA52" i="247"/>
  <c r="AA51" i="247"/>
  <c r="AA50" i="247"/>
  <c r="AA49" i="247"/>
  <c r="AA48" i="247"/>
  <c r="AA47" i="247"/>
  <c r="AA46" i="247"/>
  <c r="AA45" i="247"/>
  <c r="AA40" i="247"/>
  <c r="AA39" i="247"/>
  <c r="AA38" i="247"/>
  <c r="AA37" i="247"/>
  <c r="AA36" i="247"/>
  <c r="AA35" i="247"/>
  <c r="AA34" i="247"/>
  <c r="AA33" i="247"/>
  <c r="AA32" i="247"/>
  <c r="AA31" i="247"/>
  <c r="AA26" i="247"/>
  <c r="AA25" i="247"/>
  <c r="AA24" i="247"/>
  <c r="AA23" i="247"/>
  <c r="AA22" i="247"/>
  <c r="AA21" i="247"/>
  <c r="AA20" i="247"/>
  <c r="J18" i="247"/>
  <c r="AA127" i="247"/>
  <c r="AA126" i="247"/>
  <c r="AA125" i="247"/>
  <c r="AA124" i="247"/>
  <c r="AA123" i="247"/>
  <c r="AA122" i="247"/>
  <c r="AA121" i="247"/>
  <c r="AA120" i="247"/>
  <c r="AA119" i="247"/>
  <c r="AA118" i="247"/>
  <c r="AA113" i="247"/>
  <c r="AA112" i="247"/>
  <c r="AA111" i="247"/>
  <c r="AA110" i="247"/>
  <c r="AA109" i="247"/>
  <c r="AA108" i="247"/>
  <c r="AA107" i="247"/>
  <c r="AA106" i="247"/>
  <c r="AA105" i="247"/>
  <c r="AA104" i="247"/>
  <c r="J100" i="247"/>
  <c r="AA99" i="247"/>
  <c r="AA98" i="247"/>
  <c r="AA97" i="247"/>
  <c r="AA96" i="247"/>
  <c r="AA95" i="247"/>
  <c r="AA94" i="247"/>
  <c r="AA89" i="247"/>
  <c r="AA88" i="247"/>
  <c r="AA87" i="247"/>
  <c r="AA86" i="247"/>
  <c r="AA85" i="247"/>
  <c r="AA84" i="247"/>
  <c r="J82" i="247"/>
  <c r="AA63" i="246"/>
  <c r="AA62" i="246"/>
  <c r="AA61" i="246"/>
  <c r="AA60" i="246"/>
  <c r="AA59" i="246"/>
  <c r="AA54" i="246"/>
  <c r="AA53" i="246"/>
  <c r="AA52" i="246"/>
  <c r="AA51" i="246"/>
  <c r="AA50" i="246"/>
  <c r="AA49" i="246"/>
  <c r="AA48" i="246"/>
  <c r="AA47" i="246"/>
  <c r="AA46" i="246"/>
  <c r="AA45" i="246"/>
  <c r="AA40" i="246"/>
  <c r="AA39" i="246"/>
  <c r="AA38" i="246"/>
  <c r="AA37" i="246"/>
  <c r="AA36" i="246"/>
  <c r="AA35" i="246"/>
  <c r="AA34" i="246"/>
  <c r="AA33" i="246"/>
  <c r="AA32" i="246"/>
  <c r="AA31" i="246"/>
  <c r="AA26" i="246"/>
  <c r="AA25" i="246"/>
  <c r="AA24" i="246"/>
  <c r="AA23" i="246"/>
  <c r="AA22" i="246"/>
  <c r="AA21" i="246"/>
  <c r="AA20" i="246"/>
  <c r="J18" i="246"/>
  <c r="AA127" i="246"/>
  <c r="AA126" i="246"/>
  <c r="AA125" i="246"/>
  <c r="AA124" i="246"/>
  <c r="AA123" i="246"/>
  <c r="AA122" i="246"/>
  <c r="AA121" i="246"/>
  <c r="AA120" i="246"/>
  <c r="AA119" i="246"/>
  <c r="AA118" i="246"/>
  <c r="AA113" i="246"/>
  <c r="AA112" i="246"/>
  <c r="AA111" i="246"/>
  <c r="AA110" i="246"/>
  <c r="AA109" i="246"/>
  <c r="AA108" i="246"/>
  <c r="AA107" i="246"/>
  <c r="AA106" i="246"/>
  <c r="AA105" i="246"/>
  <c r="AA104" i="246"/>
  <c r="J100" i="246"/>
  <c r="AA99" i="246"/>
  <c r="AA98" i="246"/>
  <c r="AA97" i="246"/>
  <c r="AA96" i="246"/>
  <c r="AA95" i="246"/>
  <c r="AA94" i="246"/>
  <c r="AA89" i="246"/>
  <c r="AA88" i="246"/>
  <c r="AA87" i="246"/>
  <c r="AA86" i="246"/>
  <c r="AA85" i="246"/>
  <c r="AA84" i="246"/>
  <c r="J82" i="246"/>
  <c r="K82" i="246"/>
  <c r="L82" i="246"/>
  <c r="M82" i="246"/>
  <c r="N82" i="246"/>
  <c r="O82" i="246"/>
  <c r="P82" i="246"/>
  <c r="Q82" i="246"/>
  <c r="R82" i="246"/>
  <c r="S82" i="246"/>
  <c r="T82" i="246"/>
  <c r="U82" i="246"/>
  <c r="V82" i="246"/>
  <c r="W82" i="246"/>
  <c r="X82" i="246"/>
  <c r="K66" i="246"/>
  <c r="L66" i="246"/>
  <c r="M66" i="246"/>
  <c r="N66" i="246"/>
  <c r="O66" i="246"/>
  <c r="P66" i="246"/>
  <c r="Q66" i="246"/>
  <c r="R66" i="246"/>
  <c r="S66" i="246"/>
  <c r="T66" i="246"/>
  <c r="U66" i="246"/>
  <c r="V66" i="246"/>
  <c r="W66" i="246"/>
  <c r="X66" i="246"/>
  <c r="AO127" i="246"/>
  <c r="AN127" i="246"/>
  <c r="AM127" i="246"/>
  <c r="AL127" i="246"/>
  <c r="AK127" i="246"/>
  <c r="AJ127" i="246"/>
  <c r="AI127" i="246"/>
  <c r="AH127" i="246"/>
  <c r="AG127" i="246"/>
  <c r="AF127" i="246"/>
  <c r="AE127" i="246"/>
  <c r="AD127" i="246"/>
  <c r="AC127" i="246"/>
  <c r="AB127" i="246"/>
  <c r="AO126" i="246"/>
  <c r="AN126" i="246"/>
  <c r="AM126" i="246"/>
  <c r="AL126" i="246"/>
  <c r="AK126" i="246"/>
  <c r="AJ126" i="246"/>
  <c r="AI126" i="246"/>
  <c r="AH126" i="246"/>
  <c r="AG126" i="246"/>
  <c r="AF126" i="246"/>
  <c r="AE126" i="246"/>
  <c r="AD126" i="246"/>
  <c r="AC126" i="246"/>
  <c r="AB126" i="246"/>
  <c r="AO125" i="246"/>
  <c r="AN125" i="246"/>
  <c r="AM125" i="246"/>
  <c r="AL125" i="246"/>
  <c r="AK125" i="246"/>
  <c r="AJ125" i="246"/>
  <c r="AI125" i="246"/>
  <c r="AH125" i="246"/>
  <c r="AG125" i="246"/>
  <c r="AF125" i="246"/>
  <c r="AE125" i="246"/>
  <c r="AD125" i="246"/>
  <c r="AC125" i="246"/>
  <c r="AB125" i="246"/>
  <c r="AO124" i="246"/>
  <c r="AN124" i="246"/>
  <c r="AM124" i="246"/>
  <c r="AL124" i="246"/>
  <c r="AK124" i="246"/>
  <c r="AJ124" i="246"/>
  <c r="AI124" i="246"/>
  <c r="AH124" i="246"/>
  <c r="AG124" i="246"/>
  <c r="AF124" i="246"/>
  <c r="AE124" i="246"/>
  <c r="AD124" i="246"/>
  <c r="AC124" i="246"/>
  <c r="AB124" i="246"/>
  <c r="AO123" i="246"/>
  <c r="AN123" i="246"/>
  <c r="AM123" i="246"/>
  <c r="AL123" i="246"/>
  <c r="AK123" i="246"/>
  <c r="AJ123" i="246"/>
  <c r="AI123" i="246"/>
  <c r="AH123" i="246"/>
  <c r="AG123" i="246"/>
  <c r="AF123" i="246"/>
  <c r="AE123" i="246"/>
  <c r="AD123" i="246"/>
  <c r="AC123" i="246"/>
  <c r="AB123" i="246"/>
  <c r="AO122" i="246"/>
  <c r="AN122" i="246"/>
  <c r="AM122" i="246"/>
  <c r="AL122" i="246"/>
  <c r="AK122" i="246"/>
  <c r="AJ122" i="246"/>
  <c r="AI122" i="246"/>
  <c r="AH122" i="246"/>
  <c r="AG122" i="246"/>
  <c r="AF122" i="246"/>
  <c r="AE122" i="246"/>
  <c r="AD122" i="246"/>
  <c r="AC122" i="246"/>
  <c r="AB122" i="246"/>
  <c r="AO121" i="246"/>
  <c r="AN121" i="246"/>
  <c r="AM121" i="246"/>
  <c r="AL121" i="246"/>
  <c r="AK121" i="246"/>
  <c r="AJ121" i="246"/>
  <c r="AI121" i="246"/>
  <c r="AH121" i="246"/>
  <c r="AG121" i="246"/>
  <c r="AF121" i="246"/>
  <c r="AE121" i="246"/>
  <c r="AD121" i="246"/>
  <c r="AC121" i="246"/>
  <c r="AB121" i="246"/>
  <c r="AO120" i="246"/>
  <c r="AN120" i="246"/>
  <c r="AM120" i="246"/>
  <c r="AL120" i="246"/>
  <c r="AK120" i="246"/>
  <c r="AJ120" i="246"/>
  <c r="AI120" i="246"/>
  <c r="AH120" i="246"/>
  <c r="AG120" i="246"/>
  <c r="AF120" i="246"/>
  <c r="AE120" i="246"/>
  <c r="AD120" i="246"/>
  <c r="AC120" i="246"/>
  <c r="AB120" i="246"/>
  <c r="AO119" i="246"/>
  <c r="AN119" i="246"/>
  <c r="AM119" i="246"/>
  <c r="AL119" i="246"/>
  <c r="AK119" i="246"/>
  <c r="AJ119" i="246"/>
  <c r="AI119" i="246"/>
  <c r="AH119" i="246"/>
  <c r="AG119" i="246"/>
  <c r="AF119" i="246"/>
  <c r="AE119" i="246"/>
  <c r="AD119" i="246"/>
  <c r="AC119" i="246"/>
  <c r="AB119" i="246"/>
  <c r="AO118" i="246"/>
  <c r="AN118" i="246"/>
  <c r="AM118" i="246"/>
  <c r="AL118" i="246"/>
  <c r="AK118" i="246"/>
  <c r="AJ118" i="246"/>
  <c r="AI118" i="246"/>
  <c r="AH118" i="246"/>
  <c r="AG118" i="246"/>
  <c r="AF118" i="246"/>
  <c r="AE118" i="246"/>
  <c r="AD118" i="246"/>
  <c r="AC118" i="246"/>
  <c r="AB118" i="246"/>
  <c r="AO113" i="246"/>
  <c r="AN113" i="246"/>
  <c r="AM113" i="246"/>
  <c r="AL113" i="246"/>
  <c r="AK113" i="246"/>
  <c r="AJ113" i="246"/>
  <c r="AI113" i="246"/>
  <c r="AH113" i="246"/>
  <c r="AG113" i="246"/>
  <c r="AF113" i="246"/>
  <c r="AE113" i="246"/>
  <c r="AD113" i="246"/>
  <c r="AC113" i="246"/>
  <c r="AB113" i="246"/>
  <c r="AO112" i="246"/>
  <c r="AN112" i="246"/>
  <c r="AM112" i="246"/>
  <c r="AL112" i="246"/>
  <c r="AK112" i="246"/>
  <c r="AJ112" i="246"/>
  <c r="AI112" i="246"/>
  <c r="AH112" i="246"/>
  <c r="AG112" i="246"/>
  <c r="AF112" i="246"/>
  <c r="AE112" i="246"/>
  <c r="AD112" i="246"/>
  <c r="AC112" i="246"/>
  <c r="AB112" i="246"/>
  <c r="AO111" i="246"/>
  <c r="AN111" i="246"/>
  <c r="AM111" i="246"/>
  <c r="AL111" i="246"/>
  <c r="AK111" i="246"/>
  <c r="AJ111" i="246"/>
  <c r="AI111" i="246"/>
  <c r="AH111" i="246"/>
  <c r="AG111" i="246"/>
  <c r="AF111" i="246"/>
  <c r="AE111" i="246"/>
  <c r="AD111" i="246"/>
  <c r="AC111" i="246"/>
  <c r="AB111" i="246"/>
  <c r="AO110" i="246"/>
  <c r="AN110" i="246"/>
  <c r="AM110" i="246"/>
  <c r="AL110" i="246"/>
  <c r="AK110" i="246"/>
  <c r="AJ110" i="246"/>
  <c r="AI110" i="246"/>
  <c r="AH110" i="246"/>
  <c r="AG110" i="246"/>
  <c r="AF110" i="246"/>
  <c r="AE110" i="246"/>
  <c r="AD110" i="246"/>
  <c r="AC110" i="246"/>
  <c r="AB110" i="246"/>
  <c r="AO109" i="246"/>
  <c r="AN109" i="246"/>
  <c r="AM109" i="246"/>
  <c r="AL109" i="246"/>
  <c r="AK109" i="246"/>
  <c r="AJ109" i="246"/>
  <c r="AI109" i="246"/>
  <c r="AH109" i="246"/>
  <c r="AG109" i="246"/>
  <c r="AF109" i="246"/>
  <c r="AE109" i="246"/>
  <c r="AD109" i="246"/>
  <c r="AC109" i="246"/>
  <c r="AB109" i="246"/>
  <c r="AO108" i="246"/>
  <c r="AN108" i="246"/>
  <c r="AM108" i="246"/>
  <c r="AL108" i="246"/>
  <c r="AK108" i="246"/>
  <c r="AJ108" i="246"/>
  <c r="AI108" i="246"/>
  <c r="AH108" i="246"/>
  <c r="AG108" i="246"/>
  <c r="AF108" i="246"/>
  <c r="AE108" i="246"/>
  <c r="AD108" i="246"/>
  <c r="AC108" i="246"/>
  <c r="AB108" i="246"/>
  <c r="AO107" i="246"/>
  <c r="AN107" i="246"/>
  <c r="AM107" i="246"/>
  <c r="AL107" i="246"/>
  <c r="AK107" i="246"/>
  <c r="AJ107" i="246"/>
  <c r="AI107" i="246"/>
  <c r="AH107" i="246"/>
  <c r="AG107" i="246"/>
  <c r="AF107" i="246"/>
  <c r="AE107" i="246"/>
  <c r="AD107" i="246"/>
  <c r="AC107" i="246"/>
  <c r="AB107" i="246"/>
  <c r="AO106" i="246"/>
  <c r="AN106" i="246"/>
  <c r="AM106" i="246"/>
  <c r="AL106" i="246"/>
  <c r="AK106" i="246"/>
  <c r="AJ106" i="246"/>
  <c r="AI106" i="246"/>
  <c r="AH106" i="246"/>
  <c r="AG106" i="246"/>
  <c r="AF106" i="246"/>
  <c r="AE106" i="246"/>
  <c r="AD106" i="246"/>
  <c r="AC106" i="246"/>
  <c r="AB106" i="246"/>
  <c r="AO105" i="246"/>
  <c r="AN105" i="246"/>
  <c r="AM105" i="246"/>
  <c r="AL105" i="246"/>
  <c r="AK105" i="246"/>
  <c r="AJ105" i="246"/>
  <c r="AI105" i="246"/>
  <c r="AH105" i="246"/>
  <c r="AG105" i="246"/>
  <c r="AF105" i="246"/>
  <c r="AE105" i="246"/>
  <c r="AD105" i="246"/>
  <c r="AC105" i="246"/>
  <c r="AB105" i="246"/>
  <c r="AO104" i="246"/>
  <c r="AN104" i="246"/>
  <c r="AM104" i="246"/>
  <c r="AL104" i="246"/>
  <c r="AK104" i="246"/>
  <c r="AJ104" i="246"/>
  <c r="AI104" i="246"/>
  <c r="AH104" i="246"/>
  <c r="AG104" i="246"/>
  <c r="AF104" i="246"/>
  <c r="AE104" i="246"/>
  <c r="AD104" i="246"/>
  <c r="AC104" i="246"/>
  <c r="AB104" i="246"/>
  <c r="X100" i="246"/>
  <c r="W100" i="246"/>
  <c r="V100" i="246"/>
  <c r="U100" i="246"/>
  <c r="T100" i="246"/>
  <c r="S100" i="246"/>
  <c r="R100" i="246"/>
  <c r="Q100" i="246"/>
  <c r="P100" i="246"/>
  <c r="O100" i="246"/>
  <c r="N100" i="246"/>
  <c r="M100" i="246"/>
  <c r="L100" i="246"/>
  <c r="K100" i="246"/>
  <c r="AO99" i="246"/>
  <c r="AN99" i="246"/>
  <c r="AM99" i="246"/>
  <c r="AL99" i="246"/>
  <c r="AK99" i="246"/>
  <c r="AJ99" i="246"/>
  <c r="AI99" i="246"/>
  <c r="AH99" i="246"/>
  <c r="AG99" i="246"/>
  <c r="AF99" i="246"/>
  <c r="AE99" i="246"/>
  <c r="AD99" i="246"/>
  <c r="AC99" i="246"/>
  <c r="AB99" i="246"/>
  <c r="AO98" i="246"/>
  <c r="AN98" i="246"/>
  <c r="AM98" i="246"/>
  <c r="AL98" i="246"/>
  <c r="AK98" i="246"/>
  <c r="AJ98" i="246"/>
  <c r="AI98" i="246"/>
  <c r="AH98" i="246"/>
  <c r="AG98" i="246"/>
  <c r="AF98" i="246"/>
  <c r="AE98" i="246"/>
  <c r="AD98" i="246"/>
  <c r="AC98" i="246"/>
  <c r="AB98" i="246"/>
  <c r="AO97" i="246"/>
  <c r="AN97" i="246"/>
  <c r="AM97" i="246"/>
  <c r="AL97" i="246"/>
  <c r="AK97" i="246"/>
  <c r="AJ97" i="246"/>
  <c r="AI97" i="246"/>
  <c r="AH97" i="246"/>
  <c r="AG97" i="246"/>
  <c r="AF97" i="246"/>
  <c r="AE97" i="246"/>
  <c r="AD97" i="246"/>
  <c r="AC97" i="246"/>
  <c r="AB97" i="246"/>
  <c r="AO96" i="246"/>
  <c r="AN96" i="246"/>
  <c r="AM96" i="246"/>
  <c r="AL96" i="246"/>
  <c r="AK96" i="246"/>
  <c r="AJ96" i="246"/>
  <c r="AI96" i="246"/>
  <c r="AH96" i="246"/>
  <c r="AG96" i="246"/>
  <c r="AF96" i="246"/>
  <c r="AE96" i="246"/>
  <c r="AD96" i="246"/>
  <c r="AC96" i="246"/>
  <c r="AB96" i="246"/>
  <c r="AO95" i="246"/>
  <c r="AN95" i="246"/>
  <c r="AM95" i="246"/>
  <c r="AL95" i="246"/>
  <c r="AK95" i="246"/>
  <c r="AJ95" i="246"/>
  <c r="AI95" i="246"/>
  <c r="AH95" i="246"/>
  <c r="AG95" i="246"/>
  <c r="AF95" i="246"/>
  <c r="AE95" i="246"/>
  <c r="AD95" i="246"/>
  <c r="AC95" i="246"/>
  <c r="AB95" i="246"/>
  <c r="AO94" i="246"/>
  <c r="AN94" i="246"/>
  <c r="AM94" i="246"/>
  <c r="AL94" i="246"/>
  <c r="AK94" i="246"/>
  <c r="AJ94" i="246"/>
  <c r="AI94" i="246"/>
  <c r="AH94" i="246"/>
  <c r="AG94" i="246"/>
  <c r="AF94" i="246"/>
  <c r="AE94" i="246"/>
  <c r="AD94" i="246"/>
  <c r="AC94" i="246"/>
  <c r="AB94" i="246"/>
  <c r="X90" i="246"/>
  <c r="AO89" i="246"/>
  <c r="AN89" i="246"/>
  <c r="AM89" i="246"/>
  <c r="AL89" i="246"/>
  <c r="AK89" i="246"/>
  <c r="AJ89" i="246"/>
  <c r="AI89" i="246"/>
  <c r="AH89" i="246"/>
  <c r="AG89" i="246"/>
  <c r="AF89" i="246"/>
  <c r="AE89" i="246"/>
  <c r="AD89" i="246"/>
  <c r="AC89" i="246"/>
  <c r="AB89" i="246"/>
  <c r="AO88" i="246"/>
  <c r="AN88" i="246"/>
  <c r="AM88" i="246"/>
  <c r="AL88" i="246"/>
  <c r="AK88" i="246"/>
  <c r="AJ88" i="246"/>
  <c r="AI88" i="246"/>
  <c r="AH88" i="246"/>
  <c r="AG88" i="246"/>
  <c r="AF88" i="246"/>
  <c r="AE88" i="246"/>
  <c r="AD88" i="246"/>
  <c r="AC88" i="246"/>
  <c r="AB88" i="246"/>
  <c r="AO87" i="246"/>
  <c r="AN87" i="246"/>
  <c r="AM87" i="246"/>
  <c r="AL87" i="246"/>
  <c r="AK87" i="246"/>
  <c r="AJ87" i="246"/>
  <c r="AI87" i="246"/>
  <c r="AH87" i="246"/>
  <c r="AG87" i="246"/>
  <c r="AF87" i="246"/>
  <c r="AE87" i="246"/>
  <c r="AD87" i="246"/>
  <c r="AC87" i="246"/>
  <c r="AB87" i="246"/>
  <c r="AO86" i="246"/>
  <c r="AN86" i="246"/>
  <c r="AM86" i="246"/>
  <c r="AL86" i="246"/>
  <c r="AK86" i="246"/>
  <c r="AJ86" i="246"/>
  <c r="AI86" i="246"/>
  <c r="AH86" i="246"/>
  <c r="AG86" i="246"/>
  <c r="AF86" i="246"/>
  <c r="AE86" i="246"/>
  <c r="AD86" i="246"/>
  <c r="AC86" i="246"/>
  <c r="AB86" i="246"/>
  <c r="AO85" i="246"/>
  <c r="AN85" i="246"/>
  <c r="AM85" i="246"/>
  <c r="AL85" i="246"/>
  <c r="AK85" i="246"/>
  <c r="AJ85" i="246"/>
  <c r="AI85" i="246"/>
  <c r="AH85" i="246"/>
  <c r="AG85" i="246"/>
  <c r="AF85" i="246"/>
  <c r="AE85" i="246"/>
  <c r="AD85" i="246"/>
  <c r="AC85" i="246"/>
  <c r="AB85" i="246"/>
  <c r="AO84" i="246"/>
  <c r="AN84" i="246"/>
  <c r="AM84" i="246"/>
  <c r="AL84" i="246"/>
  <c r="AK84" i="246"/>
  <c r="AJ84" i="246"/>
  <c r="AI84" i="246"/>
  <c r="AH84" i="246"/>
  <c r="AG84" i="246"/>
  <c r="AF84" i="246"/>
  <c r="AE84" i="246"/>
  <c r="AD84" i="246"/>
  <c r="AC84" i="246"/>
  <c r="AB84" i="246"/>
  <c r="H84" i="246"/>
  <c r="G84" i="246"/>
  <c r="H85" i="246"/>
  <c r="G85" i="246"/>
  <c r="H86" i="246"/>
  <c r="G86" i="246"/>
  <c r="H87" i="246"/>
  <c r="G87" i="246"/>
  <c r="H88" i="246"/>
  <c r="G88" i="246"/>
  <c r="H89" i="246"/>
  <c r="G89" i="246"/>
  <c r="H94" i="246"/>
  <c r="G94" i="246"/>
  <c r="H95" i="246"/>
  <c r="G95" i="246"/>
  <c r="H96" i="246"/>
  <c r="G96" i="246"/>
  <c r="H97" i="246"/>
  <c r="G97" i="246"/>
  <c r="H98" i="246"/>
  <c r="G98" i="246"/>
  <c r="H99" i="246"/>
  <c r="G99" i="246"/>
  <c r="H104" i="246"/>
  <c r="G104" i="246"/>
  <c r="H105" i="246"/>
  <c r="G105" i="246"/>
  <c r="H106" i="246"/>
  <c r="G106" i="246"/>
  <c r="H107" i="246"/>
  <c r="G107" i="246"/>
  <c r="H108" i="246"/>
  <c r="G108" i="246"/>
  <c r="H109" i="246"/>
  <c r="G109" i="246"/>
  <c r="H110" i="246"/>
  <c r="G110" i="246"/>
  <c r="H111" i="246"/>
  <c r="G111" i="246"/>
  <c r="H112" i="246"/>
  <c r="G112" i="246"/>
  <c r="H113" i="246"/>
  <c r="G113" i="246"/>
  <c r="H118" i="246"/>
  <c r="G118" i="246"/>
  <c r="H119" i="246"/>
  <c r="G119" i="246"/>
  <c r="H120" i="246"/>
  <c r="G120" i="246"/>
  <c r="H121" i="246"/>
  <c r="G121" i="246"/>
  <c r="H122" i="246"/>
  <c r="G122" i="246"/>
  <c r="H123" i="246"/>
  <c r="G123" i="246"/>
  <c r="H124" i="246"/>
  <c r="G124" i="246"/>
  <c r="H125" i="246"/>
  <c r="G125" i="246"/>
  <c r="H126" i="246"/>
  <c r="G126" i="246"/>
  <c r="H127" i="246"/>
  <c r="G127" i="246"/>
  <c r="K18" i="246"/>
  <c r="L18" i="246"/>
  <c r="M18" i="246"/>
  <c r="N18" i="246"/>
  <c r="O18" i="246"/>
  <c r="P18" i="246"/>
  <c r="Q18" i="246"/>
  <c r="R18" i="246"/>
  <c r="S18" i="246"/>
  <c r="T18" i="246"/>
  <c r="U18" i="246"/>
  <c r="V18" i="246"/>
  <c r="W18" i="246"/>
  <c r="X18" i="246"/>
  <c r="AO63" i="246"/>
  <c r="AN63" i="246"/>
  <c r="AM63" i="246"/>
  <c r="AL63" i="246"/>
  <c r="AK63" i="246"/>
  <c r="AJ63" i="246"/>
  <c r="AI63" i="246"/>
  <c r="AH63" i="246"/>
  <c r="AG63" i="246"/>
  <c r="AF63" i="246"/>
  <c r="AE63" i="246"/>
  <c r="AD63" i="246"/>
  <c r="AC63" i="246"/>
  <c r="AB63" i="246"/>
  <c r="AO62" i="246"/>
  <c r="AN62" i="246"/>
  <c r="AM62" i="246"/>
  <c r="AL62" i="246"/>
  <c r="AK62" i="246"/>
  <c r="AJ62" i="246"/>
  <c r="AI62" i="246"/>
  <c r="AH62" i="246"/>
  <c r="AG62" i="246"/>
  <c r="AF62" i="246"/>
  <c r="AE62" i="246"/>
  <c r="AD62" i="246"/>
  <c r="AC62" i="246"/>
  <c r="AB62" i="246"/>
  <c r="AO61" i="246"/>
  <c r="AN61" i="246"/>
  <c r="AM61" i="246"/>
  <c r="AL61" i="246"/>
  <c r="AK61" i="246"/>
  <c r="AJ61" i="246"/>
  <c r="AI61" i="246"/>
  <c r="AH61" i="246"/>
  <c r="AG61" i="246"/>
  <c r="AF61" i="246"/>
  <c r="AE61" i="246"/>
  <c r="AD61" i="246"/>
  <c r="AC61" i="246"/>
  <c r="AB61" i="246"/>
  <c r="AO60" i="246"/>
  <c r="AN60" i="246"/>
  <c r="AM60" i="246"/>
  <c r="AL60" i="246"/>
  <c r="AK60" i="246"/>
  <c r="AJ60" i="246"/>
  <c r="AI60" i="246"/>
  <c r="AH60" i="246"/>
  <c r="AG60" i="246"/>
  <c r="AF60" i="246"/>
  <c r="AE60" i="246"/>
  <c r="AD60" i="246"/>
  <c r="AC60" i="246"/>
  <c r="AB60" i="246"/>
  <c r="AO59" i="246"/>
  <c r="AN59" i="246"/>
  <c r="AM59" i="246"/>
  <c r="AL59" i="246"/>
  <c r="AK59" i="246"/>
  <c r="AJ59" i="246"/>
  <c r="AI59" i="246"/>
  <c r="AH59" i="246"/>
  <c r="AG59" i="246"/>
  <c r="AF59" i="246"/>
  <c r="AE59" i="246"/>
  <c r="AD59" i="246"/>
  <c r="AC59" i="246"/>
  <c r="AB59" i="246"/>
  <c r="AO54" i="246"/>
  <c r="AN54" i="246"/>
  <c r="AM54" i="246"/>
  <c r="AL54" i="246"/>
  <c r="AK54" i="246"/>
  <c r="AJ54" i="246"/>
  <c r="AI54" i="246"/>
  <c r="AH54" i="246"/>
  <c r="AG54" i="246"/>
  <c r="AF54" i="246"/>
  <c r="AE54" i="246"/>
  <c r="AD54" i="246"/>
  <c r="AC54" i="246"/>
  <c r="AB54" i="246"/>
  <c r="AO53" i="246"/>
  <c r="AN53" i="246"/>
  <c r="AM53" i="246"/>
  <c r="AL53" i="246"/>
  <c r="AK53" i="246"/>
  <c r="AJ53" i="246"/>
  <c r="AI53" i="246"/>
  <c r="AH53" i="246"/>
  <c r="AG53" i="246"/>
  <c r="AF53" i="246"/>
  <c r="AE53" i="246"/>
  <c r="AD53" i="246"/>
  <c r="AC53" i="246"/>
  <c r="AB53" i="246"/>
  <c r="AO52" i="246"/>
  <c r="AN52" i="246"/>
  <c r="AM52" i="246"/>
  <c r="AL52" i="246"/>
  <c r="AK52" i="246"/>
  <c r="AJ52" i="246"/>
  <c r="AI52" i="246"/>
  <c r="AH52" i="246"/>
  <c r="AG52" i="246"/>
  <c r="AF52" i="246"/>
  <c r="AE52" i="246"/>
  <c r="AD52" i="246"/>
  <c r="AC52" i="246"/>
  <c r="AB52" i="246"/>
  <c r="AO51" i="246"/>
  <c r="AN51" i="246"/>
  <c r="AM51" i="246"/>
  <c r="AL51" i="246"/>
  <c r="AK51" i="246"/>
  <c r="AJ51" i="246"/>
  <c r="AI51" i="246"/>
  <c r="AH51" i="246"/>
  <c r="AG51" i="246"/>
  <c r="AF51" i="246"/>
  <c r="AE51" i="246"/>
  <c r="AD51" i="246"/>
  <c r="AC51" i="246"/>
  <c r="AB51" i="246"/>
  <c r="AO50" i="246"/>
  <c r="AN50" i="246"/>
  <c r="AM50" i="246"/>
  <c r="AL50" i="246"/>
  <c r="AK50" i="246"/>
  <c r="AJ50" i="246"/>
  <c r="AI50" i="246"/>
  <c r="AH50" i="246"/>
  <c r="AG50" i="246"/>
  <c r="AF50" i="246"/>
  <c r="AE50" i="246"/>
  <c r="AD50" i="246"/>
  <c r="AC50" i="246"/>
  <c r="AB50" i="246"/>
  <c r="AO49" i="246"/>
  <c r="AN49" i="246"/>
  <c r="AM49" i="246"/>
  <c r="AL49" i="246"/>
  <c r="AK49" i="246"/>
  <c r="AJ49" i="246"/>
  <c r="AI49" i="246"/>
  <c r="AH49" i="246"/>
  <c r="AG49" i="246"/>
  <c r="AF49" i="246"/>
  <c r="AE49" i="246"/>
  <c r="AD49" i="246"/>
  <c r="AC49" i="246"/>
  <c r="AB49" i="246"/>
  <c r="AO48" i="246"/>
  <c r="AN48" i="246"/>
  <c r="AM48" i="246"/>
  <c r="AL48" i="246"/>
  <c r="AK48" i="246"/>
  <c r="AJ48" i="246"/>
  <c r="AI48" i="246"/>
  <c r="AH48" i="246"/>
  <c r="AG48" i="246"/>
  <c r="AF48" i="246"/>
  <c r="AE48" i="246"/>
  <c r="AD48" i="246"/>
  <c r="AC48" i="246"/>
  <c r="AB48" i="246"/>
  <c r="AO47" i="246"/>
  <c r="AN47" i="246"/>
  <c r="AM47" i="246"/>
  <c r="AL47" i="246"/>
  <c r="AK47" i="246"/>
  <c r="AJ47" i="246"/>
  <c r="AI47" i="246"/>
  <c r="AH47" i="246"/>
  <c r="AG47" i="246"/>
  <c r="AF47" i="246"/>
  <c r="AE47" i="246"/>
  <c r="AD47" i="246"/>
  <c r="AC47" i="246"/>
  <c r="AB47" i="246"/>
  <c r="AO46" i="246"/>
  <c r="AN46" i="246"/>
  <c r="AM46" i="246"/>
  <c r="AL46" i="246"/>
  <c r="AK46" i="246"/>
  <c r="AJ46" i="246"/>
  <c r="AI46" i="246"/>
  <c r="AH46" i="246"/>
  <c r="AG46" i="246"/>
  <c r="AF46" i="246"/>
  <c r="AE46" i="246"/>
  <c r="AD46" i="246"/>
  <c r="AC46" i="246"/>
  <c r="AB46" i="246"/>
  <c r="AO45" i="246"/>
  <c r="AN45" i="246"/>
  <c r="AM45" i="246"/>
  <c r="AL45" i="246"/>
  <c r="AK45" i="246"/>
  <c r="AJ45" i="246"/>
  <c r="AI45" i="246"/>
  <c r="AH45" i="246"/>
  <c r="AG45" i="246"/>
  <c r="AF45" i="246"/>
  <c r="AE45" i="246"/>
  <c r="AD45" i="246"/>
  <c r="AC45" i="246"/>
  <c r="AB45" i="246"/>
  <c r="AO40" i="246"/>
  <c r="AN40" i="246"/>
  <c r="AM40" i="246"/>
  <c r="AL40" i="246"/>
  <c r="AK40" i="246"/>
  <c r="AJ40" i="246"/>
  <c r="AI40" i="246"/>
  <c r="AH40" i="246"/>
  <c r="AG40" i="246"/>
  <c r="AF40" i="246"/>
  <c r="AE40" i="246"/>
  <c r="AD40" i="246"/>
  <c r="AC40" i="246"/>
  <c r="AB40" i="246"/>
  <c r="AO39" i="246"/>
  <c r="AN39" i="246"/>
  <c r="AM39" i="246"/>
  <c r="AL39" i="246"/>
  <c r="AK39" i="246"/>
  <c r="AJ39" i="246"/>
  <c r="AI39" i="246"/>
  <c r="AH39" i="246"/>
  <c r="AG39" i="246"/>
  <c r="AF39" i="246"/>
  <c r="AE39" i="246"/>
  <c r="AD39" i="246"/>
  <c r="AC39" i="246"/>
  <c r="AB39" i="246"/>
  <c r="AO38" i="246"/>
  <c r="AN38" i="246"/>
  <c r="AM38" i="246"/>
  <c r="AL38" i="246"/>
  <c r="AK38" i="246"/>
  <c r="AJ38" i="246"/>
  <c r="AI38" i="246"/>
  <c r="AH38" i="246"/>
  <c r="AG38" i="246"/>
  <c r="AF38" i="246"/>
  <c r="AE38" i="246"/>
  <c r="AD38" i="246"/>
  <c r="AC38" i="246"/>
  <c r="AB38" i="246"/>
  <c r="AO37" i="246"/>
  <c r="AN37" i="246"/>
  <c r="AM37" i="246"/>
  <c r="AL37" i="246"/>
  <c r="AK37" i="246"/>
  <c r="AJ37" i="246"/>
  <c r="AI37" i="246"/>
  <c r="AH37" i="246"/>
  <c r="AG37" i="246"/>
  <c r="AF37" i="246"/>
  <c r="AE37" i="246"/>
  <c r="AD37" i="246"/>
  <c r="AC37" i="246"/>
  <c r="AB37" i="246"/>
  <c r="AO36" i="246"/>
  <c r="AN36" i="246"/>
  <c r="AM36" i="246"/>
  <c r="AL36" i="246"/>
  <c r="AK36" i="246"/>
  <c r="AJ36" i="246"/>
  <c r="AI36" i="246"/>
  <c r="AH36" i="246"/>
  <c r="AG36" i="246"/>
  <c r="AF36" i="246"/>
  <c r="AE36" i="246"/>
  <c r="AD36" i="246"/>
  <c r="AC36" i="246"/>
  <c r="AB36" i="246"/>
  <c r="AO35" i="246"/>
  <c r="AN35" i="246"/>
  <c r="AM35" i="246"/>
  <c r="AL35" i="246"/>
  <c r="AK35" i="246"/>
  <c r="AJ35" i="246"/>
  <c r="AI35" i="246"/>
  <c r="AH35" i="246"/>
  <c r="AG35" i="246"/>
  <c r="AF35" i="246"/>
  <c r="AE35" i="246"/>
  <c r="AD35" i="246"/>
  <c r="AC35" i="246"/>
  <c r="AB35" i="246"/>
  <c r="AO34" i="246"/>
  <c r="AN34" i="246"/>
  <c r="AM34" i="246"/>
  <c r="AL34" i="246"/>
  <c r="AK34" i="246"/>
  <c r="AJ34" i="246"/>
  <c r="AI34" i="246"/>
  <c r="AH34" i="246"/>
  <c r="AG34" i="246"/>
  <c r="AF34" i="246"/>
  <c r="AE34" i="246"/>
  <c r="AD34" i="246"/>
  <c r="AC34" i="246"/>
  <c r="AB34" i="246"/>
  <c r="AO33" i="246"/>
  <c r="AN33" i="246"/>
  <c r="AM33" i="246"/>
  <c r="AL33" i="246"/>
  <c r="AK33" i="246"/>
  <c r="AJ33" i="246"/>
  <c r="AI33" i="246"/>
  <c r="AH33" i="246"/>
  <c r="AG33" i="246"/>
  <c r="AF33" i="246"/>
  <c r="AE33" i="246"/>
  <c r="AD33" i="246"/>
  <c r="AC33" i="246"/>
  <c r="AB33" i="246"/>
  <c r="AO32" i="246"/>
  <c r="AN32" i="246"/>
  <c r="AM32" i="246"/>
  <c r="AL32" i="246"/>
  <c r="AK32" i="246"/>
  <c r="AJ32" i="246"/>
  <c r="AI32" i="246"/>
  <c r="AH32" i="246"/>
  <c r="AG32" i="246"/>
  <c r="AF32" i="246"/>
  <c r="AE32" i="246"/>
  <c r="AD32" i="246"/>
  <c r="AC32" i="246"/>
  <c r="AB32" i="246"/>
  <c r="AO31" i="246"/>
  <c r="AN31" i="246"/>
  <c r="AM31" i="246"/>
  <c r="AL31" i="246"/>
  <c r="AK31" i="246"/>
  <c r="AJ31" i="246"/>
  <c r="AI31" i="246"/>
  <c r="AH31" i="246"/>
  <c r="AG31" i="246"/>
  <c r="AF31" i="246"/>
  <c r="AE31" i="246"/>
  <c r="AD31" i="246"/>
  <c r="AC31" i="246"/>
  <c r="AB31" i="246"/>
  <c r="AO26" i="246"/>
  <c r="AN26" i="246"/>
  <c r="AM26" i="246"/>
  <c r="AL26" i="246"/>
  <c r="AK26" i="246"/>
  <c r="AJ26" i="246"/>
  <c r="AI26" i="246"/>
  <c r="AH26" i="246"/>
  <c r="AG26" i="246"/>
  <c r="AF26" i="246"/>
  <c r="AE26" i="246"/>
  <c r="AD26" i="246"/>
  <c r="AC26" i="246"/>
  <c r="AB26" i="246"/>
  <c r="AO25" i="246"/>
  <c r="AN25" i="246"/>
  <c r="AM25" i="246"/>
  <c r="AL25" i="246"/>
  <c r="AK25" i="246"/>
  <c r="AJ25" i="246"/>
  <c r="AI25" i="246"/>
  <c r="AH25" i="246"/>
  <c r="AG25" i="246"/>
  <c r="AF25" i="246"/>
  <c r="AE25" i="246"/>
  <c r="AD25" i="246"/>
  <c r="AC25" i="246"/>
  <c r="AB25" i="246"/>
  <c r="AO24" i="246"/>
  <c r="AN24" i="246"/>
  <c r="AM24" i="246"/>
  <c r="AL24" i="246"/>
  <c r="AK24" i="246"/>
  <c r="AJ24" i="246"/>
  <c r="AI24" i="246"/>
  <c r="AH24" i="246"/>
  <c r="AG24" i="246"/>
  <c r="AF24" i="246"/>
  <c r="AE24" i="246"/>
  <c r="AD24" i="246"/>
  <c r="AC24" i="246"/>
  <c r="AB24" i="246"/>
  <c r="AO23" i="246"/>
  <c r="AN23" i="246"/>
  <c r="AM23" i="246"/>
  <c r="AL23" i="246"/>
  <c r="AK23" i="246"/>
  <c r="AJ23" i="246"/>
  <c r="AI23" i="246"/>
  <c r="AH23" i="246"/>
  <c r="AG23" i="246"/>
  <c r="AF23" i="246"/>
  <c r="AE23" i="246"/>
  <c r="AD23" i="246"/>
  <c r="AC23" i="246"/>
  <c r="AB23" i="246"/>
  <c r="AO22" i="246"/>
  <c r="AN22" i="246"/>
  <c r="AM22" i="246"/>
  <c r="AL22" i="246"/>
  <c r="AK22" i="246"/>
  <c r="AJ22" i="246"/>
  <c r="AI22" i="246"/>
  <c r="AH22" i="246"/>
  <c r="AG22" i="246"/>
  <c r="AF22" i="246"/>
  <c r="AE22" i="246"/>
  <c r="AD22" i="246"/>
  <c r="AC22" i="246"/>
  <c r="AB22" i="246"/>
  <c r="AO21" i="246"/>
  <c r="AN21" i="246"/>
  <c r="AM21" i="246"/>
  <c r="AL21" i="246"/>
  <c r="AK21" i="246"/>
  <c r="AJ21" i="246"/>
  <c r="AI21" i="246"/>
  <c r="AH21" i="246"/>
  <c r="AG21" i="246"/>
  <c r="AF21" i="246"/>
  <c r="AE21" i="246"/>
  <c r="AD21" i="246"/>
  <c r="AC21" i="246"/>
  <c r="AB21" i="246"/>
  <c r="AO20" i="246"/>
  <c r="AN20" i="246"/>
  <c r="AM20" i="246"/>
  <c r="AL20" i="246"/>
  <c r="AK20" i="246"/>
  <c r="AJ20" i="246"/>
  <c r="AI20" i="246"/>
  <c r="AH20" i="246"/>
  <c r="AG20" i="246"/>
  <c r="AF20" i="246"/>
  <c r="AE20" i="246"/>
  <c r="AD20" i="246"/>
  <c r="AC20" i="246"/>
  <c r="AB20" i="246"/>
  <c r="H20" i="246"/>
  <c r="G20" i="246"/>
  <c r="H21" i="246"/>
  <c r="G21" i="246"/>
  <c r="H22" i="246"/>
  <c r="G22" i="246"/>
  <c r="H23" i="246"/>
  <c r="G23" i="246"/>
  <c r="H24" i="246"/>
  <c r="G24" i="246"/>
  <c r="H25" i="246"/>
  <c r="G25" i="246"/>
  <c r="H26" i="246"/>
  <c r="G26" i="246"/>
  <c r="H31" i="246"/>
  <c r="G31" i="246"/>
  <c r="H32" i="246"/>
  <c r="G32" i="246"/>
  <c r="H33" i="246"/>
  <c r="G33" i="246"/>
  <c r="H34" i="246"/>
  <c r="G34" i="246"/>
  <c r="H35" i="246"/>
  <c r="G35" i="246"/>
  <c r="H36" i="246"/>
  <c r="G36" i="246"/>
  <c r="H37" i="246"/>
  <c r="G37" i="246"/>
  <c r="H38" i="246"/>
  <c r="G38" i="246"/>
  <c r="H39" i="246"/>
  <c r="G39" i="246"/>
  <c r="H40" i="246"/>
  <c r="G40" i="246"/>
  <c r="H45" i="246"/>
  <c r="G45" i="246"/>
  <c r="H46" i="246"/>
  <c r="G46" i="246"/>
  <c r="H47" i="246"/>
  <c r="G47" i="246"/>
  <c r="H48" i="246"/>
  <c r="G48" i="246"/>
  <c r="H49" i="246"/>
  <c r="G49" i="246"/>
  <c r="H50" i="246"/>
  <c r="G50" i="246"/>
  <c r="H51" i="246"/>
  <c r="G51" i="246"/>
  <c r="H52" i="246"/>
  <c r="G52" i="246"/>
  <c r="H53" i="246"/>
  <c r="G53" i="246"/>
  <c r="H54" i="246"/>
  <c r="G54" i="246"/>
  <c r="H59" i="246"/>
  <c r="G59" i="246"/>
  <c r="H60" i="246"/>
  <c r="G60" i="246"/>
  <c r="H61" i="246"/>
  <c r="G61" i="246"/>
  <c r="H62" i="246"/>
  <c r="G62" i="246"/>
  <c r="H63" i="246"/>
  <c r="G63" i="246"/>
  <c r="K82" i="247"/>
  <c r="L82" i="247"/>
  <c r="M82" i="247"/>
  <c r="N82" i="247"/>
  <c r="O82" i="247"/>
  <c r="P82" i="247"/>
  <c r="Q82" i="247"/>
  <c r="R82" i="247"/>
  <c r="S82" i="247"/>
  <c r="T82" i="247"/>
  <c r="U82" i="247"/>
  <c r="V82" i="247"/>
  <c r="W82" i="247"/>
  <c r="X82" i="247"/>
  <c r="K66" i="247"/>
  <c r="L66" i="247"/>
  <c r="M66" i="247"/>
  <c r="N66" i="247"/>
  <c r="O66" i="247"/>
  <c r="P66" i="247"/>
  <c r="Q66" i="247"/>
  <c r="R66" i="247"/>
  <c r="S66" i="247"/>
  <c r="T66" i="247"/>
  <c r="U66" i="247"/>
  <c r="V66" i="247"/>
  <c r="W66" i="247"/>
  <c r="X66" i="247"/>
  <c r="AO127" i="247"/>
  <c r="AN127" i="247"/>
  <c r="AM127" i="247"/>
  <c r="AL127" i="247"/>
  <c r="AK127" i="247"/>
  <c r="AJ127" i="247"/>
  <c r="AI127" i="247"/>
  <c r="AH127" i="247"/>
  <c r="AG127" i="247"/>
  <c r="AF127" i="247"/>
  <c r="AE127" i="247"/>
  <c r="AD127" i="247"/>
  <c r="AC127" i="247"/>
  <c r="AB127" i="247"/>
  <c r="AO126" i="247"/>
  <c r="AN126" i="247"/>
  <c r="AM126" i="247"/>
  <c r="AL126" i="247"/>
  <c r="AK126" i="247"/>
  <c r="AJ126" i="247"/>
  <c r="AI126" i="247"/>
  <c r="AH126" i="247"/>
  <c r="AG126" i="247"/>
  <c r="AF126" i="247"/>
  <c r="AE126" i="247"/>
  <c r="AD126" i="247"/>
  <c r="AC126" i="247"/>
  <c r="AB126" i="247"/>
  <c r="AO125" i="247"/>
  <c r="AN125" i="247"/>
  <c r="AM125" i="247"/>
  <c r="AL125" i="247"/>
  <c r="AK125" i="247"/>
  <c r="AJ125" i="247"/>
  <c r="AI125" i="247"/>
  <c r="AH125" i="247"/>
  <c r="AG125" i="247"/>
  <c r="AF125" i="247"/>
  <c r="AE125" i="247"/>
  <c r="AD125" i="247"/>
  <c r="AC125" i="247"/>
  <c r="AB125" i="247"/>
  <c r="AO124" i="247"/>
  <c r="AN124" i="247"/>
  <c r="AM124" i="247"/>
  <c r="AL124" i="247"/>
  <c r="AK124" i="247"/>
  <c r="AJ124" i="247"/>
  <c r="AI124" i="247"/>
  <c r="AH124" i="247"/>
  <c r="AG124" i="247"/>
  <c r="AF124" i="247"/>
  <c r="AE124" i="247"/>
  <c r="AD124" i="247"/>
  <c r="AC124" i="247"/>
  <c r="AB124" i="247"/>
  <c r="AO123" i="247"/>
  <c r="AN123" i="247"/>
  <c r="AM123" i="247"/>
  <c r="AL123" i="247"/>
  <c r="AK123" i="247"/>
  <c r="AJ123" i="247"/>
  <c r="AI123" i="247"/>
  <c r="AH123" i="247"/>
  <c r="AG123" i="247"/>
  <c r="AF123" i="247"/>
  <c r="AE123" i="247"/>
  <c r="AD123" i="247"/>
  <c r="AC123" i="247"/>
  <c r="AB123" i="247"/>
  <c r="AO122" i="247"/>
  <c r="AN122" i="247"/>
  <c r="AM122" i="247"/>
  <c r="AL122" i="247"/>
  <c r="AK122" i="247"/>
  <c r="AJ122" i="247"/>
  <c r="AI122" i="247"/>
  <c r="AH122" i="247"/>
  <c r="AG122" i="247"/>
  <c r="AF122" i="247"/>
  <c r="AE122" i="247"/>
  <c r="AD122" i="247"/>
  <c r="AC122" i="247"/>
  <c r="AB122" i="247"/>
  <c r="AO121" i="247"/>
  <c r="AN121" i="247"/>
  <c r="AM121" i="247"/>
  <c r="AL121" i="247"/>
  <c r="AK121" i="247"/>
  <c r="AJ121" i="247"/>
  <c r="AI121" i="247"/>
  <c r="AH121" i="247"/>
  <c r="AG121" i="247"/>
  <c r="AF121" i="247"/>
  <c r="AE121" i="247"/>
  <c r="AD121" i="247"/>
  <c r="AC121" i="247"/>
  <c r="AB121" i="247"/>
  <c r="AO120" i="247"/>
  <c r="AN120" i="247"/>
  <c r="AM120" i="247"/>
  <c r="AL120" i="247"/>
  <c r="AK120" i="247"/>
  <c r="AJ120" i="247"/>
  <c r="AI120" i="247"/>
  <c r="AH120" i="247"/>
  <c r="AG120" i="247"/>
  <c r="AF120" i="247"/>
  <c r="AE120" i="247"/>
  <c r="AD120" i="247"/>
  <c r="AC120" i="247"/>
  <c r="AB120" i="247"/>
  <c r="AO119" i="247"/>
  <c r="AN119" i="247"/>
  <c r="AM119" i="247"/>
  <c r="AL119" i="247"/>
  <c r="AK119" i="247"/>
  <c r="AJ119" i="247"/>
  <c r="AI119" i="247"/>
  <c r="AH119" i="247"/>
  <c r="AG119" i="247"/>
  <c r="AF119" i="247"/>
  <c r="AE119" i="247"/>
  <c r="AD119" i="247"/>
  <c r="AC119" i="247"/>
  <c r="AB119" i="247"/>
  <c r="AO118" i="247"/>
  <c r="AN118" i="247"/>
  <c r="AM118" i="247"/>
  <c r="AL118" i="247"/>
  <c r="AK118" i="247"/>
  <c r="AJ118" i="247"/>
  <c r="AI118" i="247"/>
  <c r="AH118" i="247"/>
  <c r="AG118" i="247"/>
  <c r="AF118" i="247"/>
  <c r="AE118" i="247"/>
  <c r="AD118" i="247"/>
  <c r="AC118" i="247"/>
  <c r="AB118" i="247"/>
  <c r="AO113" i="247"/>
  <c r="AN113" i="247"/>
  <c r="AM113" i="247"/>
  <c r="AL113" i="247"/>
  <c r="AK113" i="247"/>
  <c r="AJ113" i="247"/>
  <c r="AI113" i="247"/>
  <c r="AH113" i="247"/>
  <c r="AG113" i="247"/>
  <c r="AF113" i="247"/>
  <c r="AE113" i="247"/>
  <c r="AD113" i="247"/>
  <c r="AC113" i="247"/>
  <c r="AB113" i="247"/>
  <c r="AO112" i="247"/>
  <c r="AN112" i="247"/>
  <c r="AM112" i="247"/>
  <c r="AL112" i="247"/>
  <c r="AK112" i="247"/>
  <c r="AJ112" i="247"/>
  <c r="AI112" i="247"/>
  <c r="AH112" i="247"/>
  <c r="AG112" i="247"/>
  <c r="AF112" i="247"/>
  <c r="AE112" i="247"/>
  <c r="AD112" i="247"/>
  <c r="AC112" i="247"/>
  <c r="AB112" i="247"/>
  <c r="AO111" i="247"/>
  <c r="AN111" i="247"/>
  <c r="AM111" i="247"/>
  <c r="AL111" i="247"/>
  <c r="AK111" i="247"/>
  <c r="AJ111" i="247"/>
  <c r="AI111" i="247"/>
  <c r="AH111" i="247"/>
  <c r="AG111" i="247"/>
  <c r="AF111" i="247"/>
  <c r="AE111" i="247"/>
  <c r="AD111" i="247"/>
  <c r="AC111" i="247"/>
  <c r="AB111" i="247"/>
  <c r="AO110" i="247"/>
  <c r="AN110" i="247"/>
  <c r="AM110" i="247"/>
  <c r="AL110" i="247"/>
  <c r="AK110" i="247"/>
  <c r="AJ110" i="247"/>
  <c r="AI110" i="247"/>
  <c r="AH110" i="247"/>
  <c r="AG110" i="247"/>
  <c r="AF110" i="247"/>
  <c r="AE110" i="247"/>
  <c r="AD110" i="247"/>
  <c r="AC110" i="247"/>
  <c r="AB110" i="247"/>
  <c r="AO109" i="247"/>
  <c r="AN109" i="247"/>
  <c r="AM109" i="247"/>
  <c r="AL109" i="247"/>
  <c r="AK109" i="247"/>
  <c r="AJ109" i="247"/>
  <c r="AI109" i="247"/>
  <c r="AH109" i="247"/>
  <c r="AG109" i="247"/>
  <c r="AF109" i="247"/>
  <c r="AE109" i="247"/>
  <c r="AD109" i="247"/>
  <c r="AC109" i="247"/>
  <c r="AB109" i="247"/>
  <c r="AO108" i="247"/>
  <c r="AN108" i="247"/>
  <c r="AM108" i="247"/>
  <c r="AL108" i="247"/>
  <c r="AK108" i="247"/>
  <c r="AJ108" i="247"/>
  <c r="AI108" i="247"/>
  <c r="AH108" i="247"/>
  <c r="AG108" i="247"/>
  <c r="AF108" i="247"/>
  <c r="AE108" i="247"/>
  <c r="AD108" i="247"/>
  <c r="AC108" i="247"/>
  <c r="AB108" i="247"/>
  <c r="AO107" i="247"/>
  <c r="AN107" i="247"/>
  <c r="AM107" i="247"/>
  <c r="AL107" i="247"/>
  <c r="AK107" i="247"/>
  <c r="AJ107" i="247"/>
  <c r="AI107" i="247"/>
  <c r="AH107" i="247"/>
  <c r="AG107" i="247"/>
  <c r="AF107" i="247"/>
  <c r="AE107" i="247"/>
  <c r="AD107" i="247"/>
  <c r="AC107" i="247"/>
  <c r="AB107" i="247"/>
  <c r="AO106" i="247"/>
  <c r="AN106" i="247"/>
  <c r="AM106" i="247"/>
  <c r="AL106" i="247"/>
  <c r="AK106" i="247"/>
  <c r="AJ106" i="247"/>
  <c r="AI106" i="247"/>
  <c r="AH106" i="247"/>
  <c r="AG106" i="247"/>
  <c r="AF106" i="247"/>
  <c r="AE106" i="247"/>
  <c r="AD106" i="247"/>
  <c r="AC106" i="247"/>
  <c r="AB106" i="247"/>
  <c r="AO105" i="247"/>
  <c r="AN105" i="247"/>
  <c r="AM105" i="247"/>
  <c r="AL105" i="247"/>
  <c r="AK105" i="247"/>
  <c r="AJ105" i="247"/>
  <c r="AI105" i="247"/>
  <c r="AH105" i="247"/>
  <c r="AG105" i="247"/>
  <c r="AF105" i="247"/>
  <c r="AE105" i="247"/>
  <c r="AD105" i="247"/>
  <c r="AC105" i="247"/>
  <c r="AB105" i="247"/>
  <c r="AO104" i="247"/>
  <c r="AN104" i="247"/>
  <c r="AM104" i="247"/>
  <c r="AL104" i="247"/>
  <c r="AK104" i="247"/>
  <c r="AJ104" i="247"/>
  <c r="AI104" i="247"/>
  <c r="AH104" i="247"/>
  <c r="AG104" i="247"/>
  <c r="AF104" i="247"/>
  <c r="AE104" i="247"/>
  <c r="AD104" i="247"/>
  <c r="AC104" i="247"/>
  <c r="AB104" i="247"/>
  <c r="X100" i="247"/>
  <c r="W100" i="247"/>
  <c r="V100" i="247"/>
  <c r="U100" i="247"/>
  <c r="T100" i="247"/>
  <c r="S100" i="247"/>
  <c r="R100" i="247"/>
  <c r="Q100" i="247"/>
  <c r="P100" i="247"/>
  <c r="O100" i="247"/>
  <c r="N100" i="247"/>
  <c r="M100" i="247"/>
  <c r="L100" i="247"/>
  <c r="K100" i="247"/>
  <c r="AO99" i="247"/>
  <c r="AN99" i="247"/>
  <c r="AM99" i="247"/>
  <c r="AL99" i="247"/>
  <c r="AK99" i="247"/>
  <c r="AJ99" i="247"/>
  <c r="AI99" i="247"/>
  <c r="AH99" i="247"/>
  <c r="AG99" i="247"/>
  <c r="AF99" i="247"/>
  <c r="AE99" i="247"/>
  <c r="AD99" i="247"/>
  <c r="AC99" i="247"/>
  <c r="AB99" i="247"/>
  <c r="AO98" i="247"/>
  <c r="AN98" i="247"/>
  <c r="AM98" i="247"/>
  <c r="AL98" i="247"/>
  <c r="AK98" i="247"/>
  <c r="AJ98" i="247"/>
  <c r="AI98" i="247"/>
  <c r="AH98" i="247"/>
  <c r="AG98" i="247"/>
  <c r="AF98" i="247"/>
  <c r="AE98" i="247"/>
  <c r="AD98" i="247"/>
  <c r="AC98" i="247"/>
  <c r="AB98" i="247"/>
  <c r="AO97" i="247"/>
  <c r="AN97" i="247"/>
  <c r="AM97" i="247"/>
  <c r="AL97" i="247"/>
  <c r="AK97" i="247"/>
  <c r="AJ97" i="247"/>
  <c r="AI97" i="247"/>
  <c r="AH97" i="247"/>
  <c r="AG97" i="247"/>
  <c r="AF97" i="247"/>
  <c r="AE97" i="247"/>
  <c r="AD97" i="247"/>
  <c r="AC97" i="247"/>
  <c r="AB97" i="247"/>
  <c r="AO96" i="247"/>
  <c r="AN96" i="247"/>
  <c r="AM96" i="247"/>
  <c r="AL96" i="247"/>
  <c r="AK96" i="247"/>
  <c r="AJ96" i="247"/>
  <c r="AI96" i="247"/>
  <c r="AH96" i="247"/>
  <c r="AG96" i="247"/>
  <c r="AF96" i="247"/>
  <c r="AE96" i="247"/>
  <c r="AD96" i="247"/>
  <c r="AC96" i="247"/>
  <c r="AB96" i="247"/>
  <c r="AO95" i="247"/>
  <c r="AN95" i="247"/>
  <c r="AM95" i="247"/>
  <c r="AL95" i="247"/>
  <c r="AK95" i="247"/>
  <c r="AJ95" i="247"/>
  <c r="AI95" i="247"/>
  <c r="AH95" i="247"/>
  <c r="AG95" i="247"/>
  <c r="AF95" i="247"/>
  <c r="AE95" i="247"/>
  <c r="AD95" i="247"/>
  <c r="AC95" i="247"/>
  <c r="AB95" i="247"/>
  <c r="AO94" i="247"/>
  <c r="AN94" i="247"/>
  <c r="AM94" i="247"/>
  <c r="AL94" i="247"/>
  <c r="AK94" i="247"/>
  <c r="AJ94" i="247"/>
  <c r="AI94" i="247"/>
  <c r="AH94" i="247"/>
  <c r="AG94" i="247"/>
  <c r="AF94" i="247"/>
  <c r="AE94" i="247"/>
  <c r="AD94" i="247"/>
  <c r="AC94" i="247"/>
  <c r="AB94" i="247"/>
  <c r="X90" i="247"/>
  <c r="AO89" i="247"/>
  <c r="AN89" i="247"/>
  <c r="AM89" i="247"/>
  <c r="AL89" i="247"/>
  <c r="AK89" i="247"/>
  <c r="AJ89" i="247"/>
  <c r="AI89" i="247"/>
  <c r="AH89" i="247"/>
  <c r="AG89" i="247"/>
  <c r="AF89" i="247"/>
  <c r="AE89" i="247"/>
  <c r="AD89" i="247"/>
  <c r="AC89" i="247"/>
  <c r="AB89" i="247"/>
  <c r="AO88" i="247"/>
  <c r="AN88" i="247"/>
  <c r="AM88" i="247"/>
  <c r="AL88" i="247"/>
  <c r="AK88" i="247"/>
  <c r="AJ88" i="247"/>
  <c r="AI88" i="247"/>
  <c r="AH88" i="247"/>
  <c r="AG88" i="247"/>
  <c r="AF88" i="247"/>
  <c r="AE88" i="247"/>
  <c r="AD88" i="247"/>
  <c r="AC88" i="247"/>
  <c r="AB88" i="247"/>
  <c r="AO87" i="247"/>
  <c r="AN87" i="247"/>
  <c r="AM87" i="247"/>
  <c r="AL87" i="247"/>
  <c r="AK87" i="247"/>
  <c r="AJ87" i="247"/>
  <c r="AI87" i="247"/>
  <c r="AH87" i="247"/>
  <c r="AG87" i="247"/>
  <c r="AF87" i="247"/>
  <c r="AE87" i="247"/>
  <c r="AD87" i="247"/>
  <c r="AC87" i="247"/>
  <c r="AB87" i="247"/>
  <c r="AO86" i="247"/>
  <c r="AN86" i="247"/>
  <c r="AM86" i="247"/>
  <c r="AL86" i="247"/>
  <c r="AK86" i="247"/>
  <c r="AJ86" i="247"/>
  <c r="AI86" i="247"/>
  <c r="AH86" i="247"/>
  <c r="AG86" i="247"/>
  <c r="AF86" i="247"/>
  <c r="AE86" i="247"/>
  <c r="AD86" i="247"/>
  <c r="AC86" i="247"/>
  <c r="AB86" i="247"/>
  <c r="AO85" i="247"/>
  <c r="AN85" i="247"/>
  <c r="AM85" i="247"/>
  <c r="AL85" i="247"/>
  <c r="AK85" i="247"/>
  <c r="AJ85" i="247"/>
  <c r="AI85" i="247"/>
  <c r="AH85" i="247"/>
  <c r="AG85" i="247"/>
  <c r="AF85" i="247"/>
  <c r="AE85" i="247"/>
  <c r="AD85" i="247"/>
  <c r="AC85" i="247"/>
  <c r="AB85" i="247"/>
  <c r="AO84" i="247"/>
  <c r="AN84" i="247"/>
  <c r="AM84" i="247"/>
  <c r="AL84" i="247"/>
  <c r="AK84" i="247"/>
  <c r="AJ84" i="247"/>
  <c r="AI84" i="247"/>
  <c r="AH84" i="247"/>
  <c r="AG84" i="247"/>
  <c r="AF84" i="247"/>
  <c r="AE84" i="247"/>
  <c r="AD84" i="247"/>
  <c r="AC84" i="247"/>
  <c r="AB84" i="247"/>
  <c r="H84" i="247"/>
  <c r="G84" i="247"/>
  <c r="H85" i="247"/>
  <c r="G85" i="247"/>
  <c r="H86" i="247"/>
  <c r="G86" i="247"/>
  <c r="H87" i="247"/>
  <c r="G87" i="247"/>
  <c r="H88" i="247"/>
  <c r="G88" i="247"/>
  <c r="H89" i="247"/>
  <c r="G89" i="247"/>
  <c r="H94" i="247"/>
  <c r="G94" i="247"/>
  <c r="H95" i="247"/>
  <c r="G95" i="247"/>
  <c r="H96" i="247"/>
  <c r="G96" i="247"/>
  <c r="H97" i="247"/>
  <c r="G97" i="247"/>
  <c r="H98" i="247"/>
  <c r="G98" i="247"/>
  <c r="H99" i="247"/>
  <c r="G99" i="247"/>
  <c r="H104" i="247"/>
  <c r="G104" i="247"/>
  <c r="H105" i="247"/>
  <c r="G105" i="247"/>
  <c r="H106" i="247"/>
  <c r="G106" i="247"/>
  <c r="H107" i="247"/>
  <c r="G107" i="247"/>
  <c r="H108" i="247"/>
  <c r="G108" i="247"/>
  <c r="H109" i="247"/>
  <c r="G109" i="247"/>
  <c r="H110" i="247"/>
  <c r="G110" i="247"/>
  <c r="H111" i="247"/>
  <c r="G111" i="247"/>
  <c r="H112" i="247"/>
  <c r="G112" i="247"/>
  <c r="H113" i="247"/>
  <c r="G113" i="247"/>
  <c r="H118" i="247"/>
  <c r="G118" i="247"/>
  <c r="H119" i="247"/>
  <c r="G119" i="247"/>
  <c r="H120" i="247"/>
  <c r="G120" i="247"/>
  <c r="H121" i="247"/>
  <c r="G121" i="247"/>
  <c r="H122" i="247"/>
  <c r="G122" i="247"/>
  <c r="H123" i="247"/>
  <c r="G123" i="247"/>
  <c r="H124" i="247"/>
  <c r="G124" i="247"/>
  <c r="H125" i="247"/>
  <c r="G125" i="247"/>
  <c r="H126" i="247"/>
  <c r="G126" i="247"/>
  <c r="H127" i="247"/>
  <c r="G127" i="247"/>
  <c r="K18" i="247"/>
  <c r="L18" i="247"/>
  <c r="M18" i="247"/>
  <c r="N18" i="247"/>
  <c r="O18" i="247"/>
  <c r="P18" i="247"/>
  <c r="Q18" i="247"/>
  <c r="R18" i="247"/>
  <c r="S18" i="247"/>
  <c r="T18" i="247"/>
  <c r="U18" i="247"/>
  <c r="V18" i="247"/>
  <c r="W18" i="247"/>
  <c r="X18" i="247"/>
  <c r="AO63" i="247"/>
  <c r="AN63" i="247"/>
  <c r="AM63" i="247"/>
  <c r="AL63" i="247"/>
  <c r="AK63" i="247"/>
  <c r="AJ63" i="247"/>
  <c r="AI63" i="247"/>
  <c r="AH63" i="247"/>
  <c r="AG63" i="247"/>
  <c r="AF63" i="247"/>
  <c r="AE63" i="247"/>
  <c r="AD63" i="247"/>
  <c r="AC63" i="247"/>
  <c r="AB63" i="247"/>
  <c r="AO62" i="247"/>
  <c r="AN62" i="247"/>
  <c r="AM62" i="247"/>
  <c r="AL62" i="247"/>
  <c r="AK62" i="247"/>
  <c r="AJ62" i="247"/>
  <c r="AI62" i="247"/>
  <c r="AH62" i="247"/>
  <c r="AG62" i="247"/>
  <c r="AF62" i="247"/>
  <c r="AE62" i="247"/>
  <c r="AD62" i="247"/>
  <c r="AC62" i="247"/>
  <c r="AB62" i="247"/>
  <c r="AO61" i="247"/>
  <c r="AN61" i="247"/>
  <c r="AM61" i="247"/>
  <c r="AL61" i="247"/>
  <c r="AK61" i="247"/>
  <c r="AJ61" i="247"/>
  <c r="AI61" i="247"/>
  <c r="AH61" i="247"/>
  <c r="AG61" i="247"/>
  <c r="AF61" i="247"/>
  <c r="AE61" i="247"/>
  <c r="AD61" i="247"/>
  <c r="AC61" i="247"/>
  <c r="AB61" i="247"/>
  <c r="AO60" i="247"/>
  <c r="AN60" i="247"/>
  <c r="AM60" i="247"/>
  <c r="AL60" i="247"/>
  <c r="AK60" i="247"/>
  <c r="AJ60" i="247"/>
  <c r="AI60" i="247"/>
  <c r="AH60" i="247"/>
  <c r="AG60" i="247"/>
  <c r="AF60" i="247"/>
  <c r="AE60" i="247"/>
  <c r="AD60" i="247"/>
  <c r="AC60" i="247"/>
  <c r="AB60" i="247"/>
  <c r="AO59" i="247"/>
  <c r="AN59" i="247"/>
  <c r="AM59" i="247"/>
  <c r="AL59" i="247"/>
  <c r="AK59" i="247"/>
  <c r="AJ59" i="247"/>
  <c r="AI59" i="247"/>
  <c r="AH59" i="247"/>
  <c r="AG59" i="247"/>
  <c r="AF59" i="247"/>
  <c r="AE59" i="247"/>
  <c r="AD59" i="247"/>
  <c r="AC59" i="247"/>
  <c r="AB59" i="247"/>
  <c r="AO54" i="247"/>
  <c r="AN54" i="247"/>
  <c r="AM54" i="247"/>
  <c r="AL54" i="247"/>
  <c r="AK54" i="247"/>
  <c r="AJ54" i="247"/>
  <c r="AI54" i="247"/>
  <c r="AH54" i="247"/>
  <c r="AG54" i="247"/>
  <c r="AF54" i="247"/>
  <c r="AE54" i="247"/>
  <c r="AD54" i="247"/>
  <c r="AC54" i="247"/>
  <c r="AB54" i="247"/>
  <c r="AO53" i="247"/>
  <c r="AN53" i="247"/>
  <c r="AM53" i="247"/>
  <c r="AL53" i="247"/>
  <c r="AK53" i="247"/>
  <c r="AJ53" i="247"/>
  <c r="AI53" i="247"/>
  <c r="AH53" i="247"/>
  <c r="AG53" i="247"/>
  <c r="AF53" i="247"/>
  <c r="AE53" i="247"/>
  <c r="AD53" i="247"/>
  <c r="AC53" i="247"/>
  <c r="AB53" i="247"/>
  <c r="AO52" i="247"/>
  <c r="AN52" i="247"/>
  <c r="AM52" i="247"/>
  <c r="AL52" i="247"/>
  <c r="AK52" i="247"/>
  <c r="AJ52" i="247"/>
  <c r="AI52" i="247"/>
  <c r="AH52" i="247"/>
  <c r="AG52" i="247"/>
  <c r="AF52" i="247"/>
  <c r="AE52" i="247"/>
  <c r="AD52" i="247"/>
  <c r="AC52" i="247"/>
  <c r="AB52" i="247"/>
  <c r="AO51" i="247"/>
  <c r="AN51" i="247"/>
  <c r="AM51" i="247"/>
  <c r="AL51" i="247"/>
  <c r="AK51" i="247"/>
  <c r="AJ51" i="247"/>
  <c r="AI51" i="247"/>
  <c r="AH51" i="247"/>
  <c r="AG51" i="247"/>
  <c r="AF51" i="247"/>
  <c r="AE51" i="247"/>
  <c r="AD51" i="247"/>
  <c r="AC51" i="247"/>
  <c r="AB51" i="247"/>
  <c r="AO50" i="247"/>
  <c r="AN50" i="247"/>
  <c r="AM50" i="247"/>
  <c r="AL50" i="247"/>
  <c r="AK50" i="247"/>
  <c r="AJ50" i="247"/>
  <c r="AI50" i="247"/>
  <c r="AH50" i="247"/>
  <c r="AG50" i="247"/>
  <c r="AF50" i="247"/>
  <c r="AE50" i="247"/>
  <c r="AD50" i="247"/>
  <c r="AC50" i="247"/>
  <c r="AB50" i="247"/>
  <c r="AO49" i="247"/>
  <c r="AN49" i="247"/>
  <c r="AM49" i="247"/>
  <c r="AL49" i="247"/>
  <c r="AK49" i="247"/>
  <c r="AJ49" i="247"/>
  <c r="AI49" i="247"/>
  <c r="AH49" i="247"/>
  <c r="AG49" i="247"/>
  <c r="AF49" i="247"/>
  <c r="AE49" i="247"/>
  <c r="AD49" i="247"/>
  <c r="AC49" i="247"/>
  <c r="AB49" i="247"/>
  <c r="AO48" i="247"/>
  <c r="AN48" i="247"/>
  <c r="AM48" i="247"/>
  <c r="AL48" i="247"/>
  <c r="AK48" i="247"/>
  <c r="AJ48" i="247"/>
  <c r="AI48" i="247"/>
  <c r="AH48" i="247"/>
  <c r="AG48" i="247"/>
  <c r="AF48" i="247"/>
  <c r="AE48" i="247"/>
  <c r="AD48" i="247"/>
  <c r="AC48" i="247"/>
  <c r="AB48" i="247"/>
  <c r="AO47" i="247"/>
  <c r="AN47" i="247"/>
  <c r="AM47" i="247"/>
  <c r="AL47" i="247"/>
  <c r="AK47" i="247"/>
  <c r="AJ47" i="247"/>
  <c r="AI47" i="247"/>
  <c r="AH47" i="247"/>
  <c r="AG47" i="247"/>
  <c r="AF47" i="247"/>
  <c r="AE47" i="247"/>
  <c r="AD47" i="247"/>
  <c r="AC47" i="247"/>
  <c r="AB47" i="247"/>
  <c r="AO46" i="247"/>
  <c r="AN46" i="247"/>
  <c r="AM46" i="247"/>
  <c r="AL46" i="247"/>
  <c r="AK46" i="247"/>
  <c r="AJ46" i="247"/>
  <c r="AI46" i="247"/>
  <c r="AH46" i="247"/>
  <c r="AG46" i="247"/>
  <c r="AF46" i="247"/>
  <c r="AE46" i="247"/>
  <c r="AD46" i="247"/>
  <c r="AC46" i="247"/>
  <c r="AB46" i="247"/>
  <c r="AO45" i="247"/>
  <c r="AN45" i="247"/>
  <c r="AM45" i="247"/>
  <c r="AL45" i="247"/>
  <c r="AK45" i="247"/>
  <c r="AJ45" i="247"/>
  <c r="AI45" i="247"/>
  <c r="AH45" i="247"/>
  <c r="AG45" i="247"/>
  <c r="AF45" i="247"/>
  <c r="AE45" i="247"/>
  <c r="AD45" i="247"/>
  <c r="AC45" i="247"/>
  <c r="AB45" i="247"/>
  <c r="AO40" i="247"/>
  <c r="AN40" i="247"/>
  <c r="AM40" i="247"/>
  <c r="AL40" i="247"/>
  <c r="AK40" i="247"/>
  <c r="AJ40" i="247"/>
  <c r="AI40" i="247"/>
  <c r="AH40" i="247"/>
  <c r="AG40" i="247"/>
  <c r="AF40" i="247"/>
  <c r="AE40" i="247"/>
  <c r="AD40" i="247"/>
  <c r="AC40" i="247"/>
  <c r="AB40" i="247"/>
  <c r="AO39" i="247"/>
  <c r="AN39" i="247"/>
  <c r="AM39" i="247"/>
  <c r="AL39" i="247"/>
  <c r="AK39" i="247"/>
  <c r="AJ39" i="247"/>
  <c r="AI39" i="247"/>
  <c r="AH39" i="247"/>
  <c r="AG39" i="247"/>
  <c r="AF39" i="247"/>
  <c r="AE39" i="247"/>
  <c r="AD39" i="247"/>
  <c r="AC39" i="247"/>
  <c r="AB39" i="247"/>
  <c r="AO38" i="247"/>
  <c r="AN38" i="247"/>
  <c r="AM38" i="247"/>
  <c r="AL38" i="247"/>
  <c r="AK38" i="247"/>
  <c r="AJ38" i="247"/>
  <c r="AI38" i="247"/>
  <c r="AH38" i="247"/>
  <c r="AG38" i="247"/>
  <c r="AF38" i="247"/>
  <c r="AE38" i="247"/>
  <c r="AD38" i="247"/>
  <c r="AC38" i="247"/>
  <c r="AB38" i="247"/>
  <c r="AO37" i="247"/>
  <c r="AN37" i="247"/>
  <c r="AM37" i="247"/>
  <c r="AL37" i="247"/>
  <c r="AK37" i="247"/>
  <c r="AJ37" i="247"/>
  <c r="AI37" i="247"/>
  <c r="AH37" i="247"/>
  <c r="AG37" i="247"/>
  <c r="AF37" i="247"/>
  <c r="AE37" i="247"/>
  <c r="AD37" i="247"/>
  <c r="AC37" i="247"/>
  <c r="AB37" i="247"/>
  <c r="AO36" i="247"/>
  <c r="AN36" i="247"/>
  <c r="AM36" i="247"/>
  <c r="AL36" i="247"/>
  <c r="AK36" i="247"/>
  <c r="AJ36" i="247"/>
  <c r="AI36" i="247"/>
  <c r="AH36" i="247"/>
  <c r="AG36" i="247"/>
  <c r="AF36" i="247"/>
  <c r="AE36" i="247"/>
  <c r="AD36" i="247"/>
  <c r="AC36" i="247"/>
  <c r="AB36" i="247"/>
  <c r="AO35" i="247"/>
  <c r="AN35" i="247"/>
  <c r="AM35" i="247"/>
  <c r="AL35" i="247"/>
  <c r="AK35" i="247"/>
  <c r="AJ35" i="247"/>
  <c r="AI35" i="247"/>
  <c r="AH35" i="247"/>
  <c r="AG35" i="247"/>
  <c r="AF35" i="247"/>
  <c r="AE35" i="247"/>
  <c r="AD35" i="247"/>
  <c r="AC35" i="247"/>
  <c r="AB35" i="247"/>
  <c r="AO34" i="247"/>
  <c r="AN34" i="247"/>
  <c r="AM34" i="247"/>
  <c r="AL34" i="247"/>
  <c r="AK34" i="247"/>
  <c r="AJ34" i="247"/>
  <c r="AI34" i="247"/>
  <c r="AH34" i="247"/>
  <c r="AG34" i="247"/>
  <c r="AF34" i="247"/>
  <c r="AE34" i="247"/>
  <c r="AD34" i="247"/>
  <c r="AC34" i="247"/>
  <c r="AB34" i="247"/>
  <c r="AO33" i="247"/>
  <c r="AN33" i="247"/>
  <c r="AM33" i="247"/>
  <c r="AL33" i="247"/>
  <c r="AK33" i="247"/>
  <c r="AJ33" i="247"/>
  <c r="AI33" i="247"/>
  <c r="AH33" i="247"/>
  <c r="AG33" i="247"/>
  <c r="AF33" i="247"/>
  <c r="AE33" i="247"/>
  <c r="AD33" i="247"/>
  <c r="AC33" i="247"/>
  <c r="AB33" i="247"/>
  <c r="AO32" i="247"/>
  <c r="AN32" i="247"/>
  <c r="AM32" i="247"/>
  <c r="AL32" i="247"/>
  <c r="AK32" i="247"/>
  <c r="AJ32" i="247"/>
  <c r="AI32" i="247"/>
  <c r="AH32" i="247"/>
  <c r="AG32" i="247"/>
  <c r="AF32" i="247"/>
  <c r="AE32" i="247"/>
  <c r="AD32" i="247"/>
  <c r="AC32" i="247"/>
  <c r="AB32" i="247"/>
  <c r="AO31" i="247"/>
  <c r="AN31" i="247"/>
  <c r="AM31" i="247"/>
  <c r="AL31" i="247"/>
  <c r="AK31" i="247"/>
  <c r="AJ31" i="247"/>
  <c r="AI31" i="247"/>
  <c r="AH31" i="247"/>
  <c r="AG31" i="247"/>
  <c r="AF31" i="247"/>
  <c r="AE31" i="247"/>
  <c r="AD31" i="247"/>
  <c r="AC31" i="247"/>
  <c r="AB31" i="247"/>
  <c r="AO26" i="247"/>
  <c r="AN26" i="247"/>
  <c r="AM26" i="247"/>
  <c r="AL26" i="247"/>
  <c r="AK26" i="247"/>
  <c r="AJ26" i="247"/>
  <c r="AI26" i="247"/>
  <c r="AH26" i="247"/>
  <c r="AG26" i="247"/>
  <c r="AF26" i="247"/>
  <c r="AE26" i="247"/>
  <c r="AD26" i="247"/>
  <c r="AC26" i="247"/>
  <c r="AB26" i="247"/>
  <c r="AO25" i="247"/>
  <c r="AN25" i="247"/>
  <c r="AM25" i="247"/>
  <c r="AL25" i="247"/>
  <c r="AK25" i="247"/>
  <c r="AJ25" i="247"/>
  <c r="AI25" i="247"/>
  <c r="AH25" i="247"/>
  <c r="AG25" i="247"/>
  <c r="AF25" i="247"/>
  <c r="AE25" i="247"/>
  <c r="AD25" i="247"/>
  <c r="AC25" i="247"/>
  <c r="AB25" i="247"/>
  <c r="AO24" i="247"/>
  <c r="AN24" i="247"/>
  <c r="AM24" i="247"/>
  <c r="AL24" i="247"/>
  <c r="AK24" i="247"/>
  <c r="AJ24" i="247"/>
  <c r="AI24" i="247"/>
  <c r="AH24" i="247"/>
  <c r="AG24" i="247"/>
  <c r="AF24" i="247"/>
  <c r="AE24" i="247"/>
  <c r="AD24" i="247"/>
  <c r="AC24" i="247"/>
  <c r="AB24" i="247"/>
  <c r="AO23" i="247"/>
  <c r="AN23" i="247"/>
  <c r="AM23" i="247"/>
  <c r="AL23" i="247"/>
  <c r="AK23" i="247"/>
  <c r="AJ23" i="247"/>
  <c r="AI23" i="247"/>
  <c r="AH23" i="247"/>
  <c r="AG23" i="247"/>
  <c r="AF23" i="247"/>
  <c r="AE23" i="247"/>
  <c r="AD23" i="247"/>
  <c r="AC23" i="247"/>
  <c r="AB23" i="247"/>
  <c r="AO22" i="247"/>
  <c r="AN22" i="247"/>
  <c r="AM22" i="247"/>
  <c r="AL22" i="247"/>
  <c r="AK22" i="247"/>
  <c r="AJ22" i="247"/>
  <c r="AI22" i="247"/>
  <c r="AH22" i="247"/>
  <c r="AG22" i="247"/>
  <c r="AF22" i="247"/>
  <c r="AE22" i="247"/>
  <c r="AD22" i="247"/>
  <c r="AC22" i="247"/>
  <c r="AB22" i="247"/>
  <c r="AO21" i="247"/>
  <c r="AN21" i="247"/>
  <c r="AM21" i="247"/>
  <c r="AL21" i="247"/>
  <c r="AK21" i="247"/>
  <c r="AJ21" i="247"/>
  <c r="AI21" i="247"/>
  <c r="AH21" i="247"/>
  <c r="AG21" i="247"/>
  <c r="AF21" i="247"/>
  <c r="AE21" i="247"/>
  <c r="AD21" i="247"/>
  <c r="AC21" i="247"/>
  <c r="AB21" i="247"/>
  <c r="AO20" i="247"/>
  <c r="AN20" i="247"/>
  <c r="AM20" i="247"/>
  <c r="AL20" i="247"/>
  <c r="AK20" i="247"/>
  <c r="AJ20" i="247"/>
  <c r="AI20" i="247"/>
  <c r="AH20" i="247"/>
  <c r="AG20" i="247"/>
  <c r="AF20" i="247"/>
  <c r="AE20" i="247"/>
  <c r="AD20" i="247"/>
  <c r="AC20" i="247"/>
  <c r="AB20" i="247"/>
  <c r="H20" i="247"/>
  <c r="G20" i="247"/>
  <c r="H21" i="247"/>
  <c r="G21" i="247"/>
  <c r="H22" i="247"/>
  <c r="G22" i="247"/>
  <c r="H23" i="247"/>
  <c r="G23" i="247"/>
  <c r="H24" i="247"/>
  <c r="G24" i="247"/>
  <c r="H25" i="247"/>
  <c r="G25" i="247"/>
  <c r="H26" i="247"/>
  <c r="G26" i="247"/>
  <c r="H31" i="247"/>
  <c r="G31" i="247"/>
  <c r="H32" i="247"/>
  <c r="G32" i="247"/>
  <c r="H33" i="247"/>
  <c r="G33" i="247"/>
  <c r="H34" i="247"/>
  <c r="G34" i="247"/>
  <c r="H35" i="247"/>
  <c r="G35" i="247"/>
  <c r="H36" i="247"/>
  <c r="G36" i="247"/>
  <c r="H37" i="247"/>
  <c r="G37" i="247"/>
  <c r="H38" i="247"/>
  <c r="G38" i="247"/>
  <c r="H39" i="247"/>
  <c r="G39" i="247"/>
  <c r="H40" i="247"/>
  <c r="G40" i="247"/>
  <c r="H45" i="247"/>
  <c r="G45" i="247"/>
  <c r="H46" i="247"/>
  <c r="G46" i="247"/>
  <c r="H47" i="247"/>
  <c r="G47" i="247"/>
  <c r="H48" i="247"/>
  <c r="G48" i="247"/>
  <c r="H49" i="247"/>
  <c r="G49" i="247"/>
  <c r="H50" i="247"/>
  <c r="G50" i="247"/>
  <c r="H51" i="247"/>
  <c r="G51" i="247"/>
  <c r="H52" i="247"/>
  <c r="G52" i="247"/>
  <c r="H53" i="247"/>
  <c r="G53" i="247"/>
  <c r="H54" i="247"/>
  <c r="G54" i="247"/>
  <c r="H59" i="247"/>
  <c r="G59" i="247"/>
  <c r="H60" i="247"/>
  <c r="G60" i="247"/>
  <c r="H61" i="247"/>
  <c r="G61" i="247"/>
  <c r="H62" i="247"/>
  <c r="G62" i="247"/>
  <c r="H63" i="247"/>
  <c r="G63" i="247"/>
  <c r="K82" i="262"/>
  <c r="L82" i="262"/>
  <c r="M82" i="262"/>
  <c r="N82" i="262"/>
  <c r="O82" i="262"/>
  <c r="P82" i="262"/>
  <c r="Q82" i="262"/>
  <c r="R82" i="262"/>
  <c r="S82" i="262"/>
  <c r="T82" i="262"/>
  <c r="U82" i="262"/>
  <c r="V82" i="262"/>
  <c r="W82" i="262"/>
  <c r="X82" i="262"/>
  <c r="K66" i="262"/>
  <c r="L66" i="262"/>
  <c r="M66" i="262"/>
  <c r="N66" i="262"/>
  <c r="O66" i="262"/>
  <c r="P66" i="262"/>
  <c r="Q66" i="262"/>
  <c r="R66" i="262"/>
  <c r="S66" i="262"/>
  <c r="T66" i="262"/>
  <c r="U66" i="262"/>
  <c r="V66" i="262"/>
  <c r="W66" i="262"/>
  <c r="X66" i="262"/>
  <c r="AO127" i="262"/>
  <c r="AN127" i="262"/>
  <c r="AM127" i="262"/>
  <c r="AL127" i="262"/>
  <c r="AK127" i="262"/>
  <c r="AJ127" i="262"/>
  <c r="AI127" i="262"/>
  <c r="AH127" i="262"/>
  <c r="AG127" i="262"/>
  <c r="AF127" i="262"/>
  <c r="AE127" i="262"/>
  <c r="AD127" i="262"/>
  <c r="AC127" i="262"/>
  <c r="AB127" i="262"/>
  <c r="AO126" i="262"/>
  <c r="AN126" i="262"/>
  <c r="AM126" i="262"/>
  <c r="AL126" i="262"/>
  <c r="AK126" i="262"/>
  <c r="AJ126" i="262"/>
  <c r="AI126" i="262"/>
  <c r="AH126" i="262"/>
  <c r="AG126" i="262"/>
  <c r="AF126" i="262"/>
  <c r="AE126" i="262"/>
  <c r="AD126" i="262"/>
  <c r="AC126" i="262"/>
  <c r="AB126" i="262"/>
  <c r="AO125" i="262"/>
  <c r="AN125" i="262"/>
  <c r="AM125" i="262"/>
  <c r="AL125" i="262"/>
  <c r="AK125" i="262"/>
  <c r="AJ125" i="262"/>
  <c r="AI125" i="262"/>
  <c r="AH125" i="262"/>
  <c r="AG125" i="262"/>
  <c r="AF125" i="262"/>
  <c r="AE125" i="262"/>
  <c r="AD125" i="262"/>
  <c r="AC125" i="262"/>
  <c r="AB125" i="262"/>
  <c r="AO124" i="262"/>
  <c r="AN124" i="262"/>
  <c r="AM124" i="262"/>
  <c r="AL124" i="262"/>
  <c r="AK124" i="262"/>
  <c r="AJ124" i="262"/>
  <c r="AI124" i="262"/>
  <c r="AH124" i="262"/>
  <c r="AG124" i="262"/>
  <c r="AF124" i="262"/>
  <c r="AE124" i="262"/>
  <c r="AD124" i="262"/>
  <c r="AC124" i="262"/>
  <c r="AB124" i="262"/>
  <c r="AO123" i="262"/>
  <c r="AN123" i="262"/>
  <c r="AM123" i="262"/>
  <c r="AL123" i="262"/>
  <c r="AK123" i="262"/>
  <c r="AJ123" i="262"/>
  <c r="AI123" i="262"/>
  <c r="AH123" i="262"/>
  <c r="AG123" i="262"/>
  <c r="AF123" i="262"/>
  <c r="AE123" i="262"/>
  <c r="AD123" i="262"/>
  <c r="AC123" i="262"/>
  <c r="AB123" i="262"/>
  <c r="AO122" i="262"/>
  <c r="AN122" i="262"/>
  <c r="AM122" i="262"/>
  <c r="AL122" i="262"/>
  <c r="AK122" i="262"/>
  <c r="AJ122" i="262"/>
  <c r="AI122" i="262"/>
  <c r="AH122" i="262"/>
  <c r="AG122" i="262"/>
  <c r="AF122" i="262"/>
  <c r="AE122" i="262"/>
  <c r="AD122" i="262"/>
  <c r="AC122" i="262"/>
  <c r="AB122" i="262"/>
  <c r="AO121" i="262"/>
  <c r="AN121" i="262"/>
  <c r="AM121" i="262"/>
  <c r="AL121" i="262"/>
  <c r="AK121" i="262"/>
  <c r="AJ121" i="262"/>
  <c r="AI121" i="262"/>
  <c r="AH121" i="262"/>
  <c r="AG121" i="262"/>
  <c r="AF121" i="262"/>
  <c r="AE121" i="262"/>
  <c r="AD121" i="262"/>
  <c r="AC121" i="262"/>
  <c r="AB121" i="262"/>
  <c r="AO120" i="262"/>
  <c r="AN120" i="262"/>
  <c r="AM120" i="262"/>
  <c r="AL120" i="262"/>
  <c r="AK120" i="262"/>
  <c r="AJ120" i="262"/>
  <c r="AI120" i="262"/>
  <c r="AH120" i="262"/>
  <c r="AG120" i="262"/>
  <c r="AF120" i="262"/>
  <c r="AE120" i="262"/>
  <c r="AD120" i="262"/>
  <c r="AC120" i="262"/>
  <c r="AB120" i="262"/>
  <c r="AO119" i="262"/>
  <c r="AN119" i="262"/>
  <c r="AM119" i="262"/>
  <c r="AL119" i="262"/>
  <c r="AK119" i="262"/>
  <c r="AJ119" i="262"/>
  <c r="AI119" i="262"/>
  <c r="AH119" i="262"/>
  <c r="AG119" i="262"/>
  <c r="AF119" i="262"/>
  <c r="AE119" i="262"/>
  <c r="AD119" i="262"/>
  <c r="AC119" i="262"/>
  <c r="AB119" i="262"/>
  <c r="AO118" i="262"/>
  <c r="AN118" i="262"/>
  <c r="AM118" i="262"/>
  <c r="AL118" i="262"/>
  <c r="AK118" i="262"/>
  <c r="AJ118" i="262"/>
  <c r="AI118" i="262"/>
  <c r="AH118" i="262"/>
  <c r="AG118" i="262"/>
  <c r="AF118" i="262"/>
  <c r="AE118" i="262"/>
  <c r="AD118" i="262"/>
  <c r="AC118" i="262"/>
  <c r="AB118" i="262"/>
  <c r="AO113" i="262"/>
  <c r="AN113" i="262"/>
  <c r="AM113" i="262"/>
  <c r="AL113" i="262"/>
  <c r="AK113" i="262"/>
  <c r="AJ113" i="262"/>
  <c r="AI113" i="262"/>
  <c r="AH113" i="262"/>
  <c r="AG113" i="262"/>
  <c r="AF113" i="262"/>
  <c r="AE113" i="262"/>
  <c r="AD113" i="262"/>
  <c r="AC113" i="262"/>
  <c r="AB113" i="262"/>
  <c r="AO112" i="262"/>
  <c r="AN112" i="262"/>
  <c r="AM112" i="262"/>
  <c r="AL112" i="262"/>
  <c r="AK112" i="262"/>
  <c r="AJ112" i="262"/>
  <c r="AI112" i="262"/>
  <c r="AH112" i="262"/>
  <c r="AG112" i="262"/>
  <c r="AF112" i="262"/>
  <c r="AE112" i="262"/>
  <c r="AD112" i="262"/>
  <c r="AC112" i="262"/>
  <c r="AB112" i="262"/>
  <c r="AO111" i="262"/>
  <c r="AN111" i="262"/>
  <c r="AM111" i="262"/>
  <c r="AL111" i="262"/>
  <c r="AK111" i="262"/>
  <c r="AJ111" i="262"/>
  <c r="AI111" i="262"/>
  <c r="AH111" i="262"/>
  <c r="AG111" i="262"/>
  <c r="AF111" i="262"/>
  <c r="AE111" i="262"/>
  <c r="AD111" i="262"/>
  <c r="AC111" i="262"/>
  <c r="AB111" i="262"/>
  <c r="AO110" i="262"/>
  <c r="AN110" i="262"/>
  <c r="AM110" i="262"/>
  <c r="AL110" i="262"/>
  <c r="AK110" i="262"/>
  <c r="AJ110" i="262"/>
  <c r="AI110" i="262"/>
  <c r="AH110" i="262"/>
  <c r="AG110" i="262"/>
  <c r="AF110" i="262"/>
  <c r="AE110" i="262"/>
  <c r="AD110" i="262"/>
  <c r="AC110" i="262"/>
  <c r="AB110" i="262"/>
  <c r="AO109" i="262"/>
  <c r="AN109" i="262"/>
  <c r="AM109" i="262"/>
  <c r="AL109" i="262"/>
  <c r="AK109" i="262"/>
  <c r="AJ109" i="262"/>
  <c r="AI109" i="262"/>
  <c r="AH109" i="262"/>
  <c r="AG109" i="262"/>
  <c r="AF109" i="262"/>
  <c r="AE109" i="262"/>
  <c r="AD109" i="262"/>
  <c r="AC109" i="262"/>
  <c r="AB109" i="262"/>
  <c r="AO108" i="262"/>
  <c r="AN108" i="262"/>
  <c r="AM108" i="262"/>
  <c r="AL108" i="262"/>
  <c r="AK108" i="262"/>
  <c r="AJ108" i="262"/>
  <c r="AI108" i="262"/>
  <c r="AH108" i="262"/>
  <c r="AG108" i="262"/>
  <c r="AF108" i="262"/>
  <c r="AE108" i="262"/>
  <c r="AD108" i="262"/>
  <c r="AC108" i="262"/>
  <c r="AB108" i="262"/>
  <c r="AO107" i="262"/>
  <c r="AN107" i="262"/>
  <c r="AM107" i="262"/>
  <c r="AL107" i="262"/>
  <c r="AK107" i="262"/>
  <c r="AJ107" i="262"/>
  <c r="AI107" i="262"/>
  <c r="AH107" i="262"/>
  <c r="AG107" i="262"/>
  <c r="AF107" i="262"/>
  <c r="AE107" i="262"/>
  <c r="AD107" i="262"/>
  <c r="AC107" i="262"/>
  <c r="AB107" i="262"/>
  <c r="AO106" i="262"/>
  <c r="AN106" i="262"/>
  <c r="AM106" i="262"/>
  <c r="AL106" i="262"/>
  <c r="AK106" i="262"/>
  <c r="AJ106" i="262"/>
  <c r="AI106" i="262"/>
  <c r="AH106" i="262"/>
  <c r="AG106" i="262"/>
  <c r="AF106" i="262"/>
  <c r="AE106" i="262"/>
  <c r="AD106" i="262"/>
  <c r="AC106" i="262"/>
  <c r="AB106" i="262"/>
  <c r="AO105" i="262"/>
  <c r="AN105" i="262"/>
  <c r="AM105" i="262"/>
  <c r="AL105" i="262"/>
  <c r="AK105" i="262"/>
  <c r="AJ105" i="262"/>
  <c r="AI105" i="262"/>
  <c r="AH105" i="262"/>
  <c r="AG105" i="262"/>
  <c r="AF105" i="262"/>
  <c r="AE105" i="262"/>
  <c r="AD105" i="262"/>
  <c r="AC105" i="262"/>
  <c r="AB105" i="262"/>
  <c r="AO104" i="262"/>
  <c r="AN104" i="262"/>
  <c r="AM104" i="262"/>
  <c r="AL104" i="262"/>
  <c r="AK104" i="262"/>
  <c r="AJ104" i="262"/>
  <c r="AI104" i="262"/>
  <c r="AH104" i="262"/>
  <c r="AG104" i="262"/>
  <c r="AF104" i="262"/>
  <c r="AE104" i="262"/>
  <c r="AD104" i="262"/>
  <c r="AC104" i="262"/>
  <c r="AB104" i="262"/>
  <c r="X100" i="262"/>
  <c r="W100" i="262"/>
  <c r="V100" i="262"/>
  <c r="U100" i="262"/>
  <c r="T100" i="262"/>
  <c r="S100" i="262"/>
  <c r="R100" i="262"/>
  <c r="Q100" i="262"/>
  <c r="P100" i="262"/>
  <c r="O100" i="262"/>
  <c r="N100" i="262"/>
  <c r="M100" i="262"/>
  <c r="L100" i="262"/>
  <c r="K100" i="262"/>
  <c r="AO99" i="262"/>
  <c r="AN99" i="262"/>
  <c r="AM99" i="262"/>
  <c r="AL99" i="262"/>
  <c r="AK99" i="262"/>
  <c r="AJ99" i="262"/>
  <c r="AI99" i="262"/>
  <c r="AH99" i="262"/>
  <c r="AG99" i="262"/>
  <c r="AF99" i="262"/>
  <c r="AE99" i="262"/>
  <c r="AD99" i="262"/>
  <c r="AC99" i="262"/>
  <c r="AB99" i="262"/>
  <c r="AO98" i="262"/>
  <c r="AN98" i="262"/>
  <c r="AM98" i="262"/>
  <c r="AL98" i="262"/>
  <c r="AK98" i="262"/>
  <c r="AJ98" i="262"/>
  <c r="AI98" i="262"/>
  <c r="AH98" i="262"/>
  <c r="AG98" i="262"/>
  <c r="AF98" i="262"/>
  <c r="AE98" i="262"/>
  <c r="AD98" i="262"/>
  <c r="AC98" i="262"/>
  <c r="AB98" i="262"/>
  <c r="AO97" i="262"/>
  <c r="AN97" i="262"/>
  <c r="AM97" i="262"/>
  <c r="AL97" i="262"/>
  <c r="AK97" i="262"/>
  <c r="AJ97" i="262"/>
  <c r="AI97" i="262"/>
  <c r="AH97" i="262"/>
  <c r="AG97" i="262"/>
  <c r="AF97" i="262"/>
  <c r="AE97" i="262"/>
  <c r="AD97" i="262"/>
  <c r="AC97" i="262"/>
  <c r="AB97" i="262"/>
  <c r="AO96" i="262"/>
  <c r="AN96" i="262"/>
  <c r="AM96" i="262"/>
  <c r="AL96" i="262"/>
  <c r="AK96" i="262"/>
  <c r="AJ96" i="262"/>
  <c r="AI96" i="262"/>
  <c r="AH96" i="262"/>
  <c r="AG96" i="262"/>
  <c r="AF96" i="262"/>
  <c r="AE96" i="262"/>
  <c r="AD96" i="262"/>
  <c r="AC96" i="262"/>
  <c r="AB96" i="262"/>
  <c r="AO95" i="262"/>
  <c r="AN95" i="262"/>
  <c r="AM95" i="262"/>
  <c r="AL95" i="262"/>
  <c r="AK95" i="262"/>
  <c r="AJ95" i="262"/>
  <c r="AI95" i="262"/>
  <c r="AH95" i="262"/>
  <c r="AG95" i="262"/>
  <c r="AF95" i="262"/>
  <c r="AE95" i="262"/>
  <c r="AD95" i="262"/>
  <c r="AC95" i="262"/>
  <c r="AB95" i="262"/>
  <c r="AO94" i="262"/>
  <c r="AN94" i="262"/>
  <c r="AM94" i="262"/>
  <c r="AL94" i="262"/>
  <c r="AK94" i="262"/>
  <c r="AJ94" i="262"/>
  <c r="AI94" i="262"/>
  <c r="AH94" i="262"/>
  <c r="AG94" i="262"/>
  <c r="AF94" i="262"/>
  <c r="AE94" i="262"/>
  <c r="AD94" i="262"/>
  <c r="AC94" i="262"/>
  <c r="AB94" i="262"/>
  <c r="X90" i="262"/>
  <c r="AO89" i="262"/>
  <c r="AN89" i="262"/>
  <c r="AM89" i="262"/>
  <c r="AL89" i="262"/>
  <c r="AK89" i="262"/>
  <c r="AJ89" i="262"/>
  <c r="AI89" i="262"/>
  <c r="AH89" i="262"/>
  <c r="AG89" i="262"/>
  <c r="AF89" i="262"/>
  <c r="AE89" i="262"/>
  <c r="AD89" i="262"/>
  <c r="AC89" i="262"/>
  <c r="AB89" i="262"/>
  <c r="AO88" i="262"/>
  <c r="AN88" i="262"/>
  <c r="AM88" i="262"/>
  <c r="AL88" i="262"/>
  <c r="AK88" i="262"/>
  <c r="AJ88" i="262"/>
  <c r="AI88" i="262"/>
  <c r="AH88" i="262"/>
  <c r="AG88" i="262"/>
  <c r="AF88" i="262"/>
  <c r="AE88" i="262"/>
  <c r="AD88" i="262"/>
  <c r="AC88" i="262"/>
  <c r="AB88" i="262"/>
  <c r="AO87" i="262"/>
  <c r="AN87" i="262"/>
  <c r="AM87" i="262"/>
  <c r="AL87" i="262"/>
  <c r="AK87" i="262"/>
  <c r="AJ87" i="262"/>
  <c r="AI87" i="262"/>
  <c r="AH87" i="262"/>
  <c r="AG87" i="262"/>
  <c r="AF87" i="262"/>
  <c r="AE87" i="262"/>
  <c r="AD87" i="262"/>
  <c r="AC87" i="262"/>
  <c r="AB87" i="262"/>
  <c r="AO86" i="262"/>
  <c r="AN86" i="262"/>
  <c r="AM86" i="262"/>
  <c r="AL86" i="262"/>
  <c r="AK86" i="262"/>
  <c r="AJ86" i="262"/>
  <c r="AI86" i="262"/>
  <c r="AH86" i="262"/>
  <c r="AG86" i="262"/>
  <c r="AF86" i="262"/>
  <c r="AE86" i="262"/>
  <c r="AD86" i="262"/>
  <c r="AC86" i="262"/>
  <c r="AB86" i="262"/>
  <c r="AO85" i="262"/>
  <c r="AN85" i="262"/>
  <c r="AM85" i="262"/>
  <c r="AL85" i="262"/>
  <c r="AK85" i="262"/>
  <c r="AJ85" i="262"/>
  <c r="AI85" i="262"/>
  <c r="AH85" i="262"/>
  <c r="AG85" i="262"/>
  <c r="AF85" i="262"/>
  <c r="AE85" i="262"/>
  <c r="AD85" i="262"/>
  <c r="AC85" i="262"/>
  <c r="AB85" i="262"/>
  <c r="AO84" i="262"/>
  <c r="AN84" i="262"/>
  <c r="AM84" i="262"/>
  <c r="AL84" i="262"/>
  <c r="AK84" i="262"/>
  <c r="AJ84" i="262"/>
  <c r="AI84" i="262"/>
  <c r="AH84" i="262"/>
  <c r="AG84" i="262"/>
  <c r="AF84" i="262"/>
  <c r="AE84" i="262"/>
  <c r="AD84" i="262"/>
  <c r="AC84" i="262"/>
  <c r="AB84" i="262"/>
  <c r="H84" i="262"/>
  <c r="G84" i="262"/>
  <c r="H85" i="262"/>
  <c r="G85" i="262"/>
  <c r="H86" i="262"/>
  <c r="G86" i="262"/>
  <c r="H87" i="262"/>
  <c r="G87" i="262"/>
  <c r="H88" i="262"/>
  <c r="G88" i="262"/>
  <c r="H89" i="262"/>
  <c r="G89" i="262"/>
  <c r="H94" i="262"/>
  <c r="G94" i="262"/>
  <c r="H95" i="262"/>
  <c r="G95" i="262"/>
  <c r="H96" i="262"/>
  <c r="G96" i="262"/>
  <c r="H97" i="262"/>
  <c r="G97" i="262"/>
  <c r="H98" i="262"/>
  <c r="G98" i="262"/>
  <c r="H99" i="262"/>
  <c r="G99" i="262"/>
  <c r="H104" i="262"/>
  <c r="G104" i="262"/>
  <c r="H105" i="262"/>
  <c r="G105" i="262"/>
  <c r="H106" i="262"/>
  <c r="G106" i="262"/>
  <c r="H107" i="262"/>
  <c r="G107" i="262"/>
  <c r="H108" i="262"/>
  <c r="G108" i="262"/>
  <c r="H109" i="262"/>
  <c r="G109" i="262"/>
  <c r="H110" i="262"/>
  <c r="G110" i="262"/>
  <c r="H111" i="262"/>
  <c r="G111" i="262"/>
  <c r="H112" i="262"/>
  <c r="G112" i="262"/>
  <c r="H113" i="262"/>
  <c r="G113" i="262"/>
  <c r="H118" i="262"/>
  <c r="G118" i="262"/>
  <c r="H119" i="262"/>
  <c r="G119" i="262"/>
  <c r="H120" i="262"/>
  <c r="G120" i="262"/>
  <c r="H121" i="262"/>
  <c r="G121" i="262"/>
  <c r="H122" i="262"/>
  <c r="G122" i="262"/>
  <c r="H123" i="262"/>
  <c r="G123" i="262"/>
  <c r="H124" i="262"/>
  <c r="G124" i="262"/>
  <c r="H125" i="262"/>
  <c r="G125" i="262"/>
  <c r="H126" i="262"/>
  <c r="G126" i="262"/>
  <c r="H127" i="262"/>
  <c r="G127" i="262"/>
  <c r="K18" i="262"/>
  <c r="L18" i="262"/>
  <c r="M18" i="262"/>
  <c r="N18" i="262"/>
  <c r="O18" i="262"/>
  <c r="P18" i="262"/>
  <c r="Q18" i="262"/>
  <c r="R18" i="262"/>
  <c r="S18" i="262"/>
  <c r="T18" i="262"/>
  <c r="U18" i="262"/>
  <c r="V18" i="262"/>
  <c r="W18" i="262"/>
  <c r="X18" i="262"/>
  <c r="AO63" i="262"/>
  <c r="AN63" i="262"/>
  <c r="AM63" i="262"/>
  <c r="AL63" i="262"/>
  <c r="AK63" i="262"/>
  <c r="AJ63" i="262"/>
  <c r="AI63" i="262"/>
  <c r="AH63" i="262"/>
  <c r="AG63" i="262"/>
  <c r="AF63" i="262"/>
  <c r="AE63" i="262"/>
  <c r="AD63" i="262"/>
  <c r="AC63" i="262"/>
  <c r="AB63" i="262"/>
  <c r="AO62" i="262"/>
  <c r="AN62" i="262"/>
  <c r="AM62" i="262"/>
  <c r="AL62" i="262"/>
  <c r="AK62" i="262"/>
  <c r="AJ62" i="262"/>
  <c r="AI62" i="262"/>
  <c r="AH62" i="262"/>
  <c r="AG62" i="262"/>
  <c r="AF62" i="262"/>
  <c r="AE62" i="262"/>
  <c r="AD62" i="262"/>
  <c r="AC62" i="262"/>
  <c r="AB62" i="262"/>
  <c r="AO61" i="262"/>
  <c r="AN61" i="262"/>
  <c r="AM61" i="262"/>
  <c r="AL61" i="262"/>
  <c r="AK61" i="262"/>
  <c r="AJ61" i="262"/>
  <c r="AI61" i="262"/>
  <c r="AH61" i="262"/>
  <c r="AG61" i="262"/>
  <c r="AF61" i="262"/>
  <c r="AE61" i="262"/>
  <c r="AD61" i="262"/>
  <c r="AC61" i="262"/>
  <c r="AB61" i="262"/>
  <c r="AO60" i="262"/>
  <c r="AN60" i="262"/>
  <c r="AM60" i="262"/>
  <c r="AL60" i="262"/>
  <c r="AK60" i="262"/>
  <c r="AJ60" i="262"/>
  <c r="AI60" i="262"/>
  <c r="AH60" i="262"/>
  <c r="AG60" i="262"/>
  <c r="AF60" i="262"/>
  <c r="AE60" i="262"/>
  <c r="AD60" i="262"/>
  <c r="AC60" i="262"/>
  <c r="AB60" i="262"/>
  <c r="AO59" i="262"/>
  <c r="AN59" i="262"/>
  <c r="AM59" i="262"/>
  <c r="AL59" i="262"/>
  <c r="AK59" i="262"/>
  <c r="AJ59" i="262"/>
  <c r="AI59" i="262"/>
  <c r="AH59" i="262"/>
  <c r="AG59" i="262"/>
  <c r="AF59" i="262"/>
  <c r="AE59" i="262"/>
  <c r="AD59" i="262"/>
  <c r="AC59" i="262"/>
  <c r="AB59" i="262"/>
  <c r="AO54" i="262"/>
  <c r="AN54" i="262"/>
  <c r="AM54" i="262"/>
  <c r="AL54" i="262"/>
  <c r="AK54" i="262"/>
  <c r="AJ54" i="262"/>
  <c r="AI54" i="262"/>
  <c r="AH54" i="262"/>
  <c r="AG54" i="262"/>
  <c r="AF54" i="262"/>
  <c r="AE54" i="262"/>
  <c r="AD54" i="262"/>
  <c r="AC54" i="262"/>
  <c r="AB54" i="262"/>
  <c r="AO53" i="262"/>
  <c r="AN53" i="262"/>
  <c r="AM53" i="262"/>
  <c r="AL53" i="262"/>
  <c r="AK53" i="262"/>
  <c r="AJ53" i="262"/>
  <c r="AI53" i="262"/>
  <c r="AH53" i="262"/>
  <c r="AG53" i="262"/>
  <c r="AF53" i="262"/>
  <c r="AE53" i="262"/>
  <c r="AD53" i="262"/>
  <c r="AC53" i="262"/>
  <c r="AB53" i="262"/>
  <c r="AO52" i="262"/>
  <c r="AN52" i="262"/>
  <c r="AM52" i="262"/>
  <c r="AL52" i="262"/>
  <c r="AK52" i="262"/>
  <c r="AJ52" i="262"/>
  <c r="AI52" i="262"/>
  <c r="AH52" i="262"/>
  <c r="AG52" i="262"/>
  <c r="AF52" i="262"/>
  <c r="AE52" i="262"/>
  <c r="AD52" i="262"/>
  <c r="AC52" i="262"/>
  <c r="AB52" i="262"/>
  <c r="AO51" i="262"/>
  <c r="AN51" i="262"/>
  <c r="AM51" i="262"/>
  <c r="AL51" i="262"/>
  <c r="AK51" i="262"/>
  <c r="AJ51" i="262"/>
  <c r="AI51" i="262"/>
  <c r="AH51" i="262"/>
  <c r="AG51" i="262"/>
  <c r="AF51" i="262"/>
  <c r="AE51" i="262"/>
  <c r="AD51" i="262"/>
  <c r="AC51" i="262"/>
  <c r="AB51" i="262"/>
  <c r="AO50" i="262"/>
  <c r="AN50" i="262"/>
  <c r="AM50" i="262"/>
  <c r="AL50" i="262"/>
  <c r="AK50" i="262"/>
  <c r="AJ50" i="262"/>
  <c r="AI50" i="262"/>
  <c r="AH50" i="262"/>
  <c r="AG50" i="262"/>
  <c r="AF50" i="262"/>
  <c r="AE50" i="262"/>
  <c r="AD50" i="262"/>
  <c r="AC50" i="262"/>
  <c r="AB50" i="262"/>
  <c r="AO49" i="262"/>
  <c r="AN49" i="262"/>
  <c r="AM49" i="262"/>
  <c r="AL49" i="262"/>
  <c r="AK49" i="262"/>
  <c r="AJ49" i="262"/>
  <c r="AI49" i="262"/>
  <c r="AH49" i="262"/>
  <c r="AG49" i="262"/>
  <c r="AF49" i="262"/>
  <c r="AE49" i="262"/>
  <c r="AD49" i="262"/>
  <c r="AC49" i="262"/>
  <c r="AB49" i="262"/>
  <c r="AO48" i="262"/>
  <c r="AN48" i="262"/>
  <c r="AM48" i="262"/>
  <c r="AL48" i="262"/>
  <c r="AK48" i="262"/>
  <c r="AJ48" i="262"/>
  <c r="AI48" i="262"/>
  <c r="AH48" i="262"/>
  <c r="AG48" i="262"/>
  <c r="AF48" i="262"/>
  <c r="AE48" i="262"/>
  <c r="AD48" i="262"/>
  <c r="AC48" i="262"/>
  <c r="AB48" i="262"/>
  <c r="AO47" i="262"/>
  <c r="AN47" i="262"/>
  <c r="AM47" i="262"/>
  <c r="AL47" i="262"/>
  <c r="AK47" i="262"/>
  <c r="AJ47" i="262"/>
  <c r="AI47" i="262"/>
  <c r="AH47" i="262"/>
  <c r="AG47" i="262"/>
  <c r="AF47" i="262"/>
  <c r="AE47" i="262"/>
  <c r="AD47" i="262"/>
  <c r="AC47" i="262"/>
  <c r="AB47" i="262"/>
  <c r="AO46" i="262"/>
  <c r="AN46" i="262"/>
  <c r="AM46" i="262"/>
  <c r="AL46" i="262"/>
  <c r="AK46" i="262"/>
  <c r="AJ46" i="262"/>
  <c r="AI46" i="262"/>
  <c r="AH46" i="262"/>
  <c r="AG46" i="262"/>
  <c r="AF46" i="262"/>
  <c r="AE46" i="262"/>
  <c r="AD46" i="262"/>
  <c r="AC46" i="262"/>
  <c r="AB46" i="262"/>
  <c r="AO45" i="262"/>
  <c r="AN45" i="262"/>
  <c r="AM45" i="262"/>
  <c r="AL45" i="262"/>
  <c r="AK45" i="262"/>
  <c r="AJ45" i="262"/>
  <c r="AI45" i="262"/>
  <c r="AH45" i="262"/>
  <c r="AG45" i="262"/>
  <c r="AF45" i="262"/>
  <c r="AE45" i="262"/>
  <c r="AD45" i="262"/>
  <c r="AC45" i="262"/>
  <c r="AB45" i="262"/>
  <c r="AO40" i="262"/>
  <c r="AN40" i="262"/>
  <c r="AM40" i="262"/>
  <c r="AL40" i="262"/>
  <c r="AK40" i="262"/>
  <c r="AJ40" i="262"/>
  <c r="AI40" i="262"/>
  <c r="AH40" i="262"/>
  <c r="AG40" i="262"/>
  <c r="AF40" i="262"/>
  <c r="AE40" i="262"/>
  <c r="AD40" i="262"/>
  <c r="AC40" i="262"/>
  <c r="AB40" i="262"/>
  <c r="AO39" i="262"/>
  <c r="AN39" i="262"/>
  <c r="AM39" i="262"/>
  <c r="AL39" i="262"/>
  <c r="AK39" i="262"/>
  <c r="AJ39" i="262"/>
  <c r="AI39" i="262"/>
  <c r="AH39" i="262"/>
  <c r="AG39" i="262"/>
  <c r="AF39" i="262"/>
  <c r="AE39" i="262"/>
  <c r="AD39" i="262"/>
  <c r="AC39" i="262"/>
  <c r="AB39" i="262"/>
  <c r="AO38" i="262"/>
  <c r="AN38" i="262"/>
  <c r="AM38" i="262"/>
  <c r="AL38" i="262"/>
  <c r="AK38" i="262"/>
  <c r="AJ38" i="262"/>
  <c r="AI38" i="262"/>
  <c r="AH38" i="262"/>
  <c r="AG38" i="262"/>
  <c r="AF38" i="262"/>
  <c r="AE38" i="262"/>
  <c r="AD38" i="262"/>
  <c r="AC38" i="262"/>
  <c r="AB38" i="262"/>
  <c r="AO37" i="262"/>
  <c r="AN37" i="262"/>
  <c r="AM37" i="262"/>
  <c r="AL37" i="262"/>
  <c r="AK37" i="262"/>
  <c r="AJ37" i="262"/>
  <c r="AI37" i="262"/>
  <c r="AH37" i="262"/>
  <c r="AG37" i="262"/>
  <c r="AF37" i="262"/>
  <c r="AE37" i="262"/>
  <c r="AD37" i="262"/>
  <c r="AC37" i="262"/>
  <c r="AB37" i="262"/>
  <c r="AO36" i="262"/>
  <c r="AN36" i="262"/>
  <c r="AM36" i="262"/>
  <c r="AL36" i="262"/>
  <c r="AK36" i="262"/>
  <c r="AJ36" i="262"/>
  <c r="AI36" i="262"/>
  <c r="AH36" i="262"/>
  <c r="AG36" i="262"/>
  <c r="AF36" i="262"/>
  <c r="AE36" i="262"/>
  <c r="AD36" i="262"/>
  <c r="AC36" i="262"/>
  <c r="AB36" i="262"/>
  <c r="AO35" i="262"/>
  <c r="AN35" i="262"/>
  <c r="AM35" i="262"/>
  <c r="AL35" i="262"/>
  <c r="AK35" i="262"/>
  <c r="AJ35" i="262"/>
  <c r="AI35" i="262"/>
  <c r="AH35" i="262"/>
  <c r="AG35" i="262"/>
  <c r="AF35" i="262"/>
  <c r="AE35" i="262"/>
  <c r="AD35" i="262"/>
  <c r="AC35" i="262"/>
  <c r="AB35" i="262"/>
  <c r="AO34" i="262"/>
  <c r="AN34" i="262"/>
  <c r="AM34" i="262"/>
  <c r="AL34" i="262"/>
  <c r="AK34" i="262"/>
  <c r="AJ34" i="262"/>
  <c r="AI34" i="262"/>
  <c r="AH34" i="262"/>
  <c r="AG34" i="262"/>
  <c r="AF34" i="262"/>
  <c r="AE34" i="262"/>
  <c r="AD34" i="262"/>
  <c r="AC34" i="262"/>
  <c r="AB34" i="262"/>
  <c r="AO33" i="262"/>
  <c r="AN33" i="262"/>
  <c r="AM33" i="262"/>
  <c r="AL33" i="262"/>
  <c r="AK33" i="262"/>
  <c r="AJ33" i="262"/>
  <c r="AI33" i="262"/>
  <c r="AH33" i="262"/>
  <c r="AG33" i="262"/>
  <c r="AF33" i="262"/>
  <c r="AE33" i="262"/>
  <c r="AD33" i="262"/>
  <c r="AC33" i="262"/>
  <c r="AB33" i="262"/>
  <c r="AO32" i="262"/>
  <c r="AN32" i="262"/>
  <c r="AM32" i="262"/>
  <c r="AL32" i="262"/>
  <c r="AK32" i="262"/>
  <c r="AJ32" i="262"/>
  <c r="AI32" i="262"/>
  <c r="AH32" i="262"/>
  <c r="AG32" i="262"/>
  <c r="AF32" i="262"/>
  <c r="AE32" i="262"/>
  <c r="AD32" i="262"/>
  <c r="AC32" i="262"/>
  <c r="AB32" i="262"/>
  <c r="AO31" i="262"/>
  <c r="AN31" i="262"/>
  <c r="AM31" i="262"/>
  <c r="AL31" i="262"/>
  <c r="AK31" i="262"/>
  <c r="AJ31" i="262"/>
  <c r="AI31" i="262"/>
  <c r="AH31" i="262"/>
  <c r="AG31" i="262"/>
  <c r="AF31" i="262"/>
  <c r="AE31" i="262"/>
  <c r="AD31" i="262"/>
  <c r="AC31" i="262"/>
  <c r="AB31" i="262"/>
  <c r="AO26" i="262"/>
  <c r="AN26" i="262"/>
  <c r="AM26" i="262"/>
  <c r="AL26" i="262"/>
  <c r="AK26" i="262"/>
  <c r="AJ26" i="262"/>
  <c r="AI26" i="262"/>
  <c r="AH26" i="262"/>
  <c r="AG26" i="262"/>
  <c r="AF26" i="262"/>
  <c r="AE26" i="262"/>
  <c r="AD26" i="262"/>
  <c r="AC26" i="262"/>
  <c r="AB26" i="262"/>
  <c r="AO25" i="262"/>
  <c r="AN25" i="262"/>
  <c r="AM25" i="262"/>
  <c r="AL25" i="262"/>
  <c r="AK25" i="262"/>
  <c r="AJ25" i="262"/>
  <c r="AI25" i="262"/>
  <c r="AH25" i="262"/>
  <c r="AG25" i="262"/>
  <c r="AF25" i="262"/>
  <c r="AE25" i="262"/>
  <c r="AD25" i="262"/>
  <c r="AC25" i="262"/>
  <c r="AB25" i="262"/>
  <c r="AO24" i="262"/>
  <c r="AN24" i="262"/>
  <c r="AM24" i="262"/>
  <c r="AL24" i="262"/>
  <c r="AK24" i="262"/>
  <c r="AJ24" i="262"/>
  <c r="AI24" i="262"/>
  <c r="AH24" i="262"/>
  <c r="AG24" i="262"/>
  <c r="AF24" i="262"/>
  <c r="AE24" i="262"/>
  <c r="AD24" i="262"/>
  <c r="AC24" i="262"/>
  <c r="AB24" i="262"/>
  <c r="AO23" i="262"/>
  <c r="AN23" i="262"/>
  <c r="AM23" i="262"/>
  <c r="AL23" i="262"/>
  <c r="AK23" i="262"/>
  <c r="AJ23" i="262"/>
  <c r="AI23" i="262"/>
  <c r="AH23" i="262"/>
  <c r="AG23" i="262"/>
  <c r="AF23" i="262"/>
  <c r="AE23" i="262"/>
  <c r="AD23" i="262"/>
  <c r="AC23" i="262"/>
  <c r="AB23" i="262"/>
  <c r="AO22" i="262"/>
  <c r="AN22" i="262"/>
  <c r="AM22" i="262"/>
  <c r="AL22" i="262"/>
  <c r="AK22" i="262"/>
  <c r="AJ22" i="262"/>
  <c r="AI22" i="262"/>
  <c r="AH22" i="262"/>
  <c r="AG22" i="262"/>
  <c r="AF22" i="262"/>
  <c r="AE22" i="262"/>
  <c r="AD22" i="262"/>
  <c r="AC22" i="262"/>
  <c r="AB22" i="262"/>
  <c r="AO21" i="262"/>
  <c r="AN21" i="262"/>
  <c r="AM21" i="262"/>
  <c r="AL21" i="262"/>
  <c r="AK21" i="262"/>
  <c r="AJ21" i="262"/>
  <c r="AI21" i="262"/>
  <c r="AH21" i="262"/>
  <c r="AG21" i="262"/>
  <c r="AF21" i="262"/>
  <c r="AE21" i="262"/>
  <c r="AD21" i="262"/>
  <c r="AC21" i="262"/>
  <c r="AB21" i="262"/>
  <c r="AO20" i="262"/>
  <c r="AN20" i="262"/>
  <c r="AM20" i="262"/>
  <c r="AL20" i="262"/>
  <c r="AK20" i="262"/>
  <c r="AJ20" i="262"/>
  <c r="AI20" i="262"/>
  <c r="AH20" i="262"/>
  <c r="AG20" i="262"/>
  <c r="AF20" i="262"/>
  <c r="AE20" i="262"/>
  <c r="AD20" i="262"/>
  <c r="AC20" i="262"/>
  <c r="AB20" i="262"/>
  <c r="H20" i="262"/>
  <c r="G20" i="262"/>
  <c r="H21" i="262"/>
  <c r="G21" i="262"/>
  <c r="H22" i="262"/>
  <c r="G22" i="262"/>
  <c r="H23" i="262"/>
  <c r="G23" i="262"/>
  <c r="H24" i="262"/>
  <c r="G24" i="262"/>
  <c r="H25" i="262"/>
  <c r="G25" i="262"/>
  <c r="H26" i="262"/>
  <c r="G26" i="262"/>
  <c r="H31" i="262"/>
  <c r="G31" i="262"/>
  <c r="H32" i="262"/>
  <c r="G32" i="262"/>
  <c r="H33" i="262"/>
  <c r="G33" i="262"/>
  <c r="H34" i="262"/>
  <c r="G34" i="262"/>
  <c r="H35" i="262"/>
  <c r="G35" i="262"/>
  <c r="H36" i="262"/>
  <c r="G36" i="262"/>
  <c r="H37" i="262"/>
  <c r="G37" i="262"/>
  <c r="H38" i="262"/>
  <c r="G38" i="262"/>
  <c r="H39" i="262"/>
  <c r="G39" i="262"/>
  <c r="H40" i="262"/>
  <c r="G40" i="262"/>
  <c r="H45" i="262"/>
  <c r="G45" i="262"/>
  <c r="H46" i="262"/>
  <c r="G46" i="262"/>
  <c r="H47" i="262"/>
  <c r="G47" i="262"/>
  <c r="H48" i="262"/>
  <c r="G48" i="262"/>
  <c r="H49" i="262"/>
  <c r="G49" i="262"/>
  <c r="H50" i="262"/>
  <c r="G50" i="262"/>
  <c r="H51" i="262"/>
  <c r="G51" i="262"/>
  <c r="H52" i="262"/>
  <c r="G52" i="262"/>
  <c r="H53" i="262"/>
  <c r="G53" i="262"/>
  <c r="H54" i="262"/>
  <c r="G54" i="262"/>
  <c r="H59" i="262"/>
  <c r="G59" i="262"/>
  <c r="H60" i="262"/>
  <c r="G60" i="262"/>
  <c r="H61" i="262"/>
  <c r="G61" i="262"/>
  <c r="H62" i="262"/>
  <c r="G62" i="262"/>
  <c r="H63" i="262"/>
  <c r="G63" i="262"/>
  <c r="K82" i="263"/>
  <c r="L82" i="263"/>
  <c r="M82" i="263"/>
  <c r="N82" i="263"/>
  <c r="O82" i="263"/>
  <c r="P82" i="263"/>
  <c r="Q82" i="263"/>
  <c r="R82" i="263"/>
  <c r="S82" i="263"/>
  <c r="T82" i="263"/>
  <c r="U82" i="263"/>
  <c r="V82" i="263"/>
  <c r="W82" i="263"/>
  <c r="X82" i="263"/>
  <c r="K66" i="263"/>
  <c r="L66" i="263"/>
  <c r="M66" i="263"/>
  <c r="N66" i="263"/>
  <c r="O66" i="263"/>
  <c r="P66" i="263"/>
  <c r="Q66" i="263"/>
  <c r="R66" i="263"/>
  <c r="S66" i="263"/>
  <c r="T66" i="263"/>
  <c r="U66" i="263"/>
  <c r="V66" i="263"/>
  <c r="W66" i="263"/>
  <c r="X66" i="263"/>
  <c r="AO127" i="263"/>
  <c r="AN127" i="263"/>
  <c r="AM127" i="263"/>
  <c r="AL127" i="263"/>
  <c r="AK127" i="263"/>
  <c r="AJ127" i="263"/>
  <c r="AI127" i="263"/>
  <c r="AH127" i="263"/>
  <c r="AG127" i="263"/>
  <c r="AF127" i="263"/>
  <c r="AE127" i="263"/>
  <c r="AD127" i="263"/>
  <c r="AC127" i="263"/>
  <c r="AB127" i="263"/>
  <c r="AO126" i="263"/>
  <c r="AN126" i="263"/>
  <c r="AM126" i="263"/>
  <c r="AL126" i="263"/>
  <c r="AK126" i="263"/>
  <c r="AJ126" i="263"/>
  <c r="AI126" i="263"/>
  <c r="AH126" i="263"/>
  <c r="AG126" i="263"/>
  <c r="AF126" i="263"/>
  <c r="AE126" i="263"/>
  <c r="AD126" i="263"/>
  <c r="AC126" i="263"/>
  <c r="AB126" i="263"/>
  <c r="AO125" i="263"/>
  <c r="AN125" i="263"/>
  <c r="AM125" i="263"/>
  <c r="AL125" i="263"/>
  <c r="AK125" i="263"/>
  <c r="AJ125" i="263"/>
  <c r="AI125" i="263"/>
  <c r="AH125" i="263"/>
  <c r="AG125" i="263"/>
  <c r="AF125" i="263"/>
  <c r="AE125" i="263"/>
  <c r="AD125" i="263"/>
  <c r="AC125" i="263"/>
  <c r="AB125" i="263"/>
  <c r="AO124" i="263"/>
  <c r="AN124" i="263"/>
  <c r="AM124" i="263"/>
  <c r="AL124" i="263"/>
  <c r="AK124" i="263"/>
  <c r="AJ124" i="263"/>
  <c r="AI124" i="263"/>
  <c r="AH124" i="263"/>
  <c r="AG124" i="263"/>
  <c r="AF124" i="263"/>
  <c r="AE124" i="263"/>
  <c r="AD124" i="263"/>
  <c r="AC124" i="263"/>
  <c r="AB124" i="263"/>
  <c r="AO123" i="263"/>
  <c r="AN123" i="263"/>
  <c r="AM123" i="263"/>
  <c r="AL123" i="263"/>
  <c r="AK123" i="263"/>
  <c r="AJ123" i="263"/>
  <c r="AI123" i="263"/>
  <c r="AH123" i="263"/>
  <c r="AG123" i="263"/>
  <c r="AF123" i="263"/>
  <c r="AE123" i="263"/>
  <c r="AD123" i="263"/>
  <c r="AC123" i="263"/>
  <c r="AB123" i="263"/>
  <c r="AO122" i="263"/>
  <c r="AN122" i="263"/>
  <c r="AM122" i="263"/>
  <c r="AL122" i="263"/>
  <c r="AK122" i="263"/>
  <c r="AJ122" i="263"/>
  <c r="AI122" i="263"/>
  <c r="AH122" i="263"/>
  <c r="AG122" i="263"/>
  <c r="AF122" i="263"/>
  <c r="AE122" i="263"/>
  <c r="AD122" i="263"/>
  <c r="AC122" i="263"/>
  <c r="AB122" i="263"/>
  <c r="AO121" i="263"/>
  <c r="AN121" i="263"/>
  <c r="AM121" i="263"/>
  <c r="AL121" i="263"/>
  <c r="AK121" i="263"/>
  <c r="AJ121" i="263"/>
  <c r="AI121" i="263"/>
  <c r="AH121" i="263"/>
  <c r="AG121" i="263"/>
  <c r="AF121" i="263"/>
  <c r="AE121" i="263"/>
  <c r="AD121" i="263"/>
  <c r="AC121" i="263"/>
  <c r="AB121" i="263"/>
  <c r="AO120" i="263"/>
  <c r="AN120" i="263"/>
  <c r="AM120" i="263"/>
  <c r="AL120" i="263"/>
  <c r="AK120" i="263"/>
  <c r="AJ120" i="263"/>
  <c r="AI120" i="263"/>
  <c r="AH120" i="263"/>
  <c r="AG120" i="263"/>
  <c r="AF120" i="263"/>
  <c r="AE120" i="263"/>
  <c r="AD120" i="263"/>
  <c r="AC120" i="263"/>
  <c r="AB120" i="263"/>
  <c r="AO119" i="263"/>
  <c r="AN119" i="263"/>
  <c r="AM119" i="263"/>
  <c r="AL119" i="263"/>
  <c r="AK119" i="263"/>
  <c r="AJ119" i="263"/>
  <c r="AI119" i="263"/>
  <c r="AH119" i="263"/>
  <c r="AG119" i="263"/>
  <c r="AF119" i="263"/>
  <c r="AE119" i="263"/>
  <c r="AD119" i="263"/>
  <c r="AC119" i="263"/>
  <c r="AB119" i="263"/>
  <c r="AO118" i="263"/>
  <c r="AN118" i="263"/>
  <c r="AM118" i="263"/>
  <c r="AL118" i="263"/>
  <c r="AK118" i="263"/>
  <c r="AJ118" i="263"/>
  <c r="AI118" i="263"/>
  <c r="AH118" i="263"/>
  <c r="AG118" i="263"/>
  <c r="AF118" i="263"/>
  <c r="AE118" i="263"/>
  <c r="AD118" i="263"/>
  <c r="AC118" i="263"/>
  <c r="AB118" i="263"/>
  <c r="AO113" i="263"/>
  <c r="AN113" i="263"/>
  <c r="AM113" i="263"/>
  <c r="AL113" i="263"/>
  <c r="AK113" i="263"/>
  <c r="AJ113" i="263"/>
  <c r="AI113" i="263"/>
  <c r="AH113" i="263"/>
  <c r="AG113" i="263"/>
  <c r="AF113" i="263"/>
  <c r="AE113" i="263"/>
  <c r="AD113" i="263"/>
  <c r="AC113" i="263"/>
  <c r="AB113" i="263"/>
  <c r="AO112" i="263"/>
  <c r="AN112" i="263"/>
  <c r="AM112" i="263"/>
  <c r="AL112" i="263"/>
  <c r="AK112" i="263"/>
  <c r="AJ112" i="263"/>
  <c r="AI112" i="263"/>
  <c r="AH112" i="263"/>
  <c r="AG112" i="263"/>
  <c r="AF112" i="263"/>
  <c r="AE112" i="263"/>
  <c r="AD112" i="263"/>
  <c r="AC112" i="263"/>
  <c r="AB112" i="263"/>
  <c r="AO111" i="263"/>
  <c r="AN111" i="263"/>
  <c r="AM111" i="263"/>
  <c r="AL111" i="263"/>
  <c r="AK111" i="263"/>
  <c r="AJ111" i="263"/>
  <c r="AI111" i="263"/>
  <c r="AH111" i="263"/>
  <c r="AG111" i="263"/>
  <c r="AF111" i="263"/>
  <c r="AE111" i="263"/>
  <c r="AD111" i="263"/>
  <c r="AC111" i="263"/>
  <c r="AB111" i="263"/>
  <c r="AO110" i="263"/>
  <c r="AN110" i="263"/>
  <c r="AM110" i="263"/>
  <c r="AL110" i="263"/>
  <c r="AK110" i="263"/>
  <c r="AJ110" i="263"/>
  <c r="AI110" i="263"/>
  <c r="AH110" i="263"/>
  <c r="AG110" i="263"/>
  <c r="AF110" i="263"/>
  <c r="AE110" i="263"/>
  <c r="AD110" i="263"/>
  <c r="AC110" i="263"/>
  <c r="AB110" i="263"/>
  <c r="AO109" i="263"/>
  <c r="AN109" i="263"/>
  <c r="AM109" i="263"/>
  <c r="AL109" i="263"/>
  <c r="AK109" i="263"/>
  <c r="AJ109" i="263"/>
  <c r="AI109" i="263"/>
  <c r="AH109" i="263"/>
  <c r="AG109" i="263"/>
  <c r="AF109" i="263"/>
  <c r="AE109" i="263"/>
  <c r="AD109" i="263"/>
  <c r="AC109" i="263"/>
  <c r="AB109" i="263"/>
  <c r="AO108" i="263"/>
  <c r="AN108" i="263"/>
  <c r="AM108" i="263"/>
  <c r="AL108" i="263"/>
  <c r="AK108" i="263"/>
  <c r="AJ108" i="263"/>
  <c r="AI108" i="263"/>
  <c r="AH108" i="263"/>
  <c r="AG108" i="263"/>
  <c r="AF108" i="263"/>
  <c r="AE108" i="263"/>
  <c r="AD108" i="263"/>
  <c r="AC108" i="263"/>
  <c r="AB108" i="263"/>
  <c r="AO107" i="263"/>
  <c r="AN107" i="263"/>
  <c r="AM107" i="263"/>
  <c r="AL107" i="263"/>
  <c r="AK107" i="263"/>
  <c r="AJ107" i="263"/>
  <c r="AI107" i="263"/>
  <c r="AH107" i="263"/>
  <c r="AG107" i="263"/>
  <c r="AF107" i="263"/>
  <c r="AE107" i="263"/>
  <c r="AD107" i="263"/>
  <c r="AC107" i="263"/>
  <c r="AB107" i="263"/>
  <c r="AO106" i="263"/>
  <c r="AN106" i="263"/>
  <c r="AM106" i="263"/>
  <c r="AL106" i="263"/>
  <c r="AK106" i="263"/>
  <c r="AJ106" i="263"/>
  <c r="AI106" i="263"/>
  <c r="AH106" i="263"/>
  <c r="AG106" i="263"/>
  <c r="AF106" i="263"/>
  <c r="AE106" i="263"/>
  <c r="AD106" i="263"/>
  <c r="AC106" i="263"/>
  <c r="AB106" i="263"/>
  <c r="AO105" i="263"/>
  <c r="AN105" i="263"/>
  <c r="AM105" i="263"/>
  <c r="AL105" i="263"/>
  <c r="AK105" i="263"/>
  <c r="AJ105" i="263"/>
  <c r="AI105" i="263"/>
  <c r="AH105" i="263"/>
  <c r="AG105" i="263"/>
  <c r="AF105" i="263"/>
  <c r="AE105" i="263"/>
  <c r="AD105" i="263"/>
  <c r="AC105" i="263"/>
  <c r="AB105" i="263"/>
  <c r="AO104" i="263"/>
  <c r="AN104" i="263"/>
  <c r="AM104" i="263"/>
  <c r="AL104" i="263"/>
  <c r="AK104" i="263"/>
  <c r="AJ104" i="263"/>
  <c r="AI104" i="263"/>
  <c r="AH104" i="263"/>
  <c r="AG104" i="263"/>
  <c r="AF104" i="263"/>
  <c r="AE104" i="263"/>
  <c r="AD104" i="263"/>
  <c r="AC104" i="263"/>
  <c r="AB104" i="263"/>
  <c r="X100" i="263"/>
  <c r="W100" i="263"/>
  <c r="V100" i="263"/>
  <c r="U100" i="263"/>
  <c r="T100" i="263"/>
  <c r="S100" i="263"/>
  <c r="R100" i="263"/>
  <c r="Q100" i="263"/>
  <c r="P100" i="263"/>
  <c r="O100" i="263"/>
  <c r="N100" i="263"/>
  <c r="M100" i="263"/>
  <c r="L100" i="263"/>
  <c r="K100" i="263"/>
  <c r="AO99" i="263"/>
  <c r="AN99" i="263"/>
  <c r="AM99" i="263"/>
  <c r="AL99" i="263"/>
  <c r="AK99" i="263"/>
  <c r="AJ99" i="263"/>
  <c r="AI99" i="263"/>
  <c r="AH99" i="263"/>
  <c r="AG99" i="263"/>
  <c r="AF99" i="263"/>
  <c r="AE99" i="263"/>
  <c r="AD99" i="263"/>
  <c r="AC99" i="263"/>
  <c r="AB99" i="263"/>
  <c r="AO98" i="263"/>
  <c r="AN98" i="263"/>
  <c r="AM98" i="263"/>
  <c r="AL98" i="263"/>
  <c r="AK98" i="263"/>
  <c r="AJ98" i="263"/>
  <c r="AI98" i="263"/>
  <c r="AH98" i="263"/>
  <c r="AG98" i="263"/>
  <c r="AF98" i="263"/>
  <c r="AE98" i="263"/>
  <c r="AD98" i="263"/>
  <c r="AC98" i="263"/>
  <c r="AB98" i="263"/>
  <c r="AO97" i="263"/>
  <c r="AN97" i="263"/>
  <c r="AM97" i="263"/>
  <c r="AL97" i="263"/>
  <c r="AK97" i="263"/>
  <c r="AJ97" i="263"/>
  <c r="AI97" i="263"/>
  <c r="AH97" i="263"/>
  <c r="AG97" i="263"/>
  <c r="AF97" i="263"/>
  <c r="AE97" i="263"/>
  <c r="AD97" i="263"/>
  <c r="AC97" i="263"/>
  <c r="AB97" i="263"/>
  <c r="AO96" i="263"/>
  <c r="AN96" i="263"/>
  <c r="AM96" i="263"/>
  <c r="AL96" i="263"/>
  <c r="AK96" i="263"/>
  <c r="AJ96" i="263"/>
  <c r="AI96" i="263"/>
  <c r="AH96" i="263"/>
  <c r="AG96" i="263"/>
  <c r="AF96" i="263"/>
  <c r="AE96" i="263"/>
  <c r="AD96" i="263"/>
  <c r="AC96" i="263"/>
  <c r="AB96" i="263"/>
  <c r="AO95" i="263"/>
  <c r="AN95" i="263"/>
  <c r="AM95" i="263"/>
  <c r="AL95" i="263"/>
  <c r="AK95" i="263"/>
  <c r="AJ95" i="263"/>
  <c r="AI95" i="263"/>
  <c r="AH95" i="263"/>
  <c r="AG95" i="263"/>
  <c r="AF95" i="263"/>
  <c r="AE95" i="263"/>
  <c r="AD95" i="263"/>
  <c r="AC95" i="263"/>
  <c r="AB95" i="263"/>
  <c r="AO94" i="263"/>
  <c r="AN94" i="263"/>
  <c r="AM94" i="263"/>
  <c r="AL94" i="263"/>
  <c r="AK94" i="263"/>
  <c r="AJ94" i="263"/>
  <c r="AI94" i="263"/>
  <c r="AH94" i="263"/>
  <c r="AG94" i="263"/>
  <c r="AF94" i="263"/>
  <c r="AE94" i="263"/>
  <c r="AD94" i="263"/>
  <c r="AC94" i="263"/>
  <c r="AB94" i="263"/>
  <c r="X90" i="263"/>
  <c r="AO89" i="263"/>
  <c r="AN89" i="263"/>
  <c r="AM89" i="263"/>
  <c r="AL89" i="263"/>
  <c r="AK89" i="263"/>
  <c r="AJ89" i="263"/>
  <c r="AI89" i="263"/>
  <c r="AH89" i="263"/>
  <c r="AG89" i="263"/>
  <c r="AF89" i="263"/>
  <c r="AE89" i="263"/>
  <c r="AD89" i="263"/>
  <c r="AC89" i="263"/>
  <c r="AB89" i="263"/>
  <c r="AO88" i="263"/>
  <c r="AN88" i="263"/>
  <c r="AM88" i="263"/>
  <c r="AL88" i="263"/>
  <c r="AK88" i="263"/>
  <c r="AJ88" i="263"/>
  <c r="AI88" i="263"/>
  <c r="AH88" i="263"/>
  <c r="AG88" i="263"/>
  <c r="AF88" i="263"/>
  <c r="AE88" i="263"/>
  <c r="AD88" i="263"/>
  <c r="AC88" i="263"/>
  <c r="AB88" i="263"/>
  <c r="AO87" i="263"/>
  <c r="AN87" i="263"/>
  <c r="AM87" i="263"/>
  <c r="AL87" i="263"/>
  <c r="AK87" i="263"/>
  <c r="AJ87" i="263"/>
  <c r="AI87" i="263"/>
  <c r="AH87" i="263"/>
  <c r="AG87" i="263"/>
  <c r="AF87" i="263"/>
  <c r="AE87" i="263"/>
  <c r="AD87" i="263"/>
  <c r="AC87" i="263"/>
  <c r="AB87" i="263"/>
  <c r="AO86" i="263"/>
  <c r="AN86" i="263"/>
  <c r="AM86" i="263"/>
  <c r="AL86" i="263"/>
  <c r="AK86" i="263"/>
  <c r="AJ86" i="263"/>
  <c r="AI86" i="263"/>
  <c r="AH86" i="263"/>
  <c r="AG86" i="263"/>
  <c r="AF86" i="263"/>
  <c r="AE86" i="263"/>
  <c r="AD86" i="263"/>
  <c r="AC86" i="263"/>
  <c r="AB86" i="263"/>
  <c r="AO85" i="263"/>
  <c r="AN85" i="263"/>
  <c r="AM85" i="263"/>
  <c r="AL85" i="263"/>
  <c r="AK85" i="263"/>
  <c r="AJ85" i="263"/>
  <c r="AI85" i="263"/>
  <c r="AH85" i="263"/>
  <c r="AG85" i="263"/>
  <c r="AF85" i="263"/>
  <c r="AE85" i="263"/>
  <c r="AD85" i="263"/>
  <c r="AC85" i="263"/>
  <c r="AB85" i="263"/>
  <c r="AO84" i="263"/>
  <c r="AN84" i="263"/>
  <c r="AM84" i="263"/>
  <c r="AL84" i="263"/>
  <c r="AK84" i="263"/>
  <c r="AJ84" i="263"/>
  <c r="AI84" i="263"/>
  <c r="AH84" i="263"/>
  <c r="AG84" i="263"/>
  <c r="AF84" i="263"/>
  <c r="AE84" i="263"/>
  <c r="AD84" i="263"/>
  <c r="AC84" i="263"/>
  <c r="AB84" i="263"/>
  <c r="H84" i="263"/>
  <c r="G84" i="263"/>
  <c r="H85" i="263"/>
  <c r="G85" i="263"/>
  <c r="H86" i="263"/>
  <c r="G86" i="263"/>
  <c r="H87" i="263"/>
  <c r="G87" i="263"/>
  <c r="H88" i="263"/>
  <c r="G88" i="263"/>
  <c r="H89" i="263"/>
  <c r="G89" i="263"/>
  <c r="H94" i="263"/>
  <c r="G94" i="263"/>
  <c r="H95" i="263"/>
  <c r="G95" i="263"/>
  <c r="H96" i="263"/>
  <c r="G96" i="263"/>
  <c r="H97" i="263"/>
  <c r="G97" i="263"/>
  <c r="H98" i="263"/>
  <c r="G98" i="263"/>
  <c r="H99" i="263"/>
  <c r="G99" i="263"/>
  <c r="H104" i="263"/>
  <c r="G104" i="263"/>
  <c r="H105" i="263"/>
  <c r="G105" i="263"/>
  <c r="H106" i="263"/>
  <c r="G106" i="263"/>
  <c r="H107" i="263"/>
  <c r="G107" i="263"/>
  <c r="H108" i="263"/>
  <c r="G108" i="263"/>
  <c r="H109" i="263"/>
  <c r="G109" i="263"/>
  <c r="H110" i="263"/>
  <c r="G110" i="263"/>
  <c r="H111" i="263"/>
  <c r="G111" i="263"/>
  <c r="H112" i="263"/>
  <c r="G112" i="263"/>
  <c r="H113" i="263"/>
  <c r="G113" i="263"/>
  <c r="H118" i="263"/>
  <c r="G118" i="263"/>
  <c r="H119" i="263"/>
  <c r="G119" i="263"/>
  <c r="H120" i="263"/>
  <c r="G120" i="263"/>
  <c r="H121" i="263"/>
  <c r="G121" i="263"/>
  <c r="H122" i="263"/>
  <c r="G122" i="263"/>
  <c r="H123" i="263"/>
  <c r="G123" i="263"/>
  <c r="H124" i="263"/>
  <c r="G124" i="263"/>
  <c r="H125" i="263"/>
  <c r="G125" i="263"/>
  <c r="H126" i="263"/>
  <c r="G126" i="263"/>
  <c r="H127" i="263"/>
  <c r="G127" i="263"/>
  <c r="K18" i="263"/>
  <c r="L18" i="263"/>
  <c r="M18" i="263"/>
  <c r="N18" i="263"/>
  <c r="O18" i="263"/>
  <c r="P18" i="263"/>
  <c r="Q18" i="263"/>
  <c r="R18" i="263"/>
  <c r="S18" i="263"/>
  <c r="T18" i="263"/>
  <c r="U18" i="263"/>
  <c r="V18" i="263"/>
  <c r="W18" i="263"/>
  <c r="X18" i="263"/>
  <c r="AO63" i="263"/>
  <c r="AN63" i="263"/>
  <c r="AM63" i="263"/>
  <c r="AL63" i="263"/>
  <c r="AK63" i="263"/>
  <c r="AJ63" i="263"/>
  <c r="AI63" i="263"/>
  <c r="AH63" i="263"/>
  <c r="AG63" i="263"/>
  <c r="AF63" i="263"/>
  <c r="AE63" i="263"/>
  <c r="AD63" i="263"/>
  <c r="AC63" i="263"/>
  <c r="AB63" i="263"/>
  <c r="AO62" i="263"/>
  <c r="AN62" i="263"/>
  <c r="AM62" i="263"/>
  <c r="AL62" i="263"/>
  <c r="AK62" i="263"/>
  <c r="AJ62" i="263"/>
  <c r="AI62" i="263"/>
  <c r="AH62" i="263"/>
  <c r="AG62" i="263"/>
  <c r="AF62" i="263"/>
  <c r="AE62" i="263"/>
  <c r="AD62" i="263"/>
  <c r="AC62" i="263"/>
  <c r="AB62" i="263"/>
  <c r="AO61" i="263"/>
  <c r="AN61" i="263"/>
  <c r="AM61" i="263"/>
  <c r="AL61" i="263"/>
  <c r="AK61" i="263"/>
  <c r="AJ61" i="263"/>
  <c r="AI61" i="263"/>
  <c r="AH61" i="263"/>
  <c r="AG61" i="263"/>
  <c r="AF61" i="263"/>
  <c r="AE61" i="263"/>
  <c r="AD61" i="263"/>
  <c r="AC61" i="263"/>
  <c r="AB61" i="263"/>
  <c r="AO60" i="263"/>
  <c r="AN60" i="263"/>
  <c r="AM60" i="263"/>
  <c r="AL60" i="263"/>
  <c r="AK60" i="263"/>
  <c r="AJ60" i="263"/>
  <c r="AI60" i="263"/>
  <c r="AH60" i="263"/>
  <c r="AG60" i="263"/>
  <c r="AF60" i="263"/>
  <c r="AE60" i="263"/>
  <c r="AD60" i="263"/>
  <c r="AC60" i="263"/>
  <c r="AB60" i="263"/>
  <c r="AO59" i="263"/>
  <c r="AN59" i="263"/>
  <c r="AM59" i="263"/>
  <c r="AL59" i="263"/>
  <c r="AK59" i="263"/>
  <c r="AJ59" i="263"/>
  <c r="AI59" i="263"/>
  <c r="AH59" i="263"/>
  <c r="AG59" i="263"/>
  <c r="AF59" i="263"/>
  <c r="AE59" i="263"/>
  <c r="AD59" i="263"/>
  <c r="AC59" i="263"/>
  <c r="AB59" i="263"/>
  <c r="AO54" i="263"/>
  <c r="AN54" i="263"/>
  <c r="AM54" i="263"/>
  <c r="AL54" i="263"/>
  <c r="AK54" i="263"/>
  <c r="AJ54" i="263"/>
  <c r="AI54" i="263"/>
  <c r="AH54" i="263"/>
  <c r="AG54" i="263"/>
  <c r="AF54" i="263"/>
  <c r="AE54" i="263"/>
  <c r="AD54" i="263"/>
  <c r="AC54" i="263"/>
  <c r="AB54" i="263"/>
  <c r="AO53" i="263"/>
  <c r="AN53" i="263"/>
  <c r="AM53" i="263"/>
  <c r="AL53" i="263"/>
  <c r="AK53" i="263"/>
  <c r="AJ53" i="263"/>
  <c r="AI53" i="263"/>
  <c r="AH53" i="263"/>
  <c r="AG53" i="263"/>
  <c r="AF53" i="263"/>
  <c r="AE53" i="263"/>
  <c r="AD53" i="263"/>
  <c r="AC53" i="263"/>
  <c r="AB53" i="263"/>
  <c r="AO52" i="263"/>
  <c r="AN52" i="263"/>
  <c r="AM52" i="263"/>
  <c r="AL52" i="263"/>
  <c r="AK52" i="263"/>
  <c r="AJ52" i="263"/>
  <c r="AI52" i="263"/>
  <c r="AH52" i="263"/>
  <c r="AG52" i="263"/>
  <c r="AF52" i="263"/>
  <c r="AE52" i="263"/>
  <c r="AD52" i="263"/>
  <c r="AC52" i="263"/>
  <c r="AB52" i="263"/>
  <c r="AO51" i="263"/>
  <c r="AN51" i="263"/>
  <c r="AM51" i="263"/>
  <c r="AL51" i="263"/>
  <c r="AK51" i="263"/>
  <c r="AJ51" i="263"/>
  <c r="AI51" i="263"/>
  <c r="AH51" i="263"/>
  <c r="AG51" i="263"/>
  <c r="AF51" i="263"/>
  <c r="AE51" i="263"/>
  <c r="AD51" i="263"/>
  <c r="AC51" i="263"/>
  <c r="AB51" i="263"/>
  <c r="AO50" i="263"/>
  <c r="AN50" i="263"/>
  <c r="AM50" i="263"/>
  <c r="AL50" i="263"/>
  <c r="AK50" i="263"/>
  <c r="AJ50" i="263"/>
  <c r="AI50" i="263"/>
  <c r="AH50" i="263"/>
  <c r="AG50" i="263"/>
  <c r="AF50" i="263"/>
  <c r="AE50" i="263"/>
  <c r="AD50" i="263"/>
  <c r="AC50" i="263"/>
  <c r="AB50" i="263"/>
  <c r="AO49" i="263"/>
  <c r="AN49" i="263"/>
  <c r="AM49" i="263"/>
  <c r="AL49" i="263"/>
  <c r="AK49" i="263"/>
  <c r="AJ49" i="263"/>
  <c r="AI49" i="263"/>
  <c r="AH49" i="263"/>
  <c r="AG49" i="263"/>
  <c r="AF49" i="263"/>
  <c r="AE49" i="263"/>
  <c r="AD49" i="263"/>
  <c r="AC49" i="263"/>
  <c r="AB49" i="263"/>
  <c r="AO48" i="263"/>
  <c r="AN48" i="263"/>
  <c r="AM48" i="263"/>
  <c r="AL48" i="263"/>
  <c r="AK48" i="263"/>
  <c r="AJ48" i="263"/>
  <c r="AI48" i="263"/>
  <c r="AH48" i="263"/>
  <c r="AG48" i="263"/>
  <c r="AF48" i="263"/>
  <c r="AE48" i="263"/>
  <c r="AD48" i="263"/>
  <c r="AC48" i="263"/>
  <c r="AB48" i="263"/>
  <c r="AO47" i="263"/>
  <c r="AN47" i="263"/>
  <c r="AM47" i="263"/>
  <c r="AL47" i="263"/>
  <c r="AK47" i="263"/>
  <c r="AJ47" i="263"/>
  <c r="AI47" i="263"/>
  <c r="AH47" i="263"/>
  <c r="AG47" i="263"/>
  <c r="AF47" i="263"/>
  <c r="AE47" i="263"/>
  <c r="AD47" i="263"/>
  <c r="AC47" i="263"/>
  <c r="AB47" i="263"/>
  <c r="AO46" i="263"/>
  <c r="AN46" i="263"/>
  <c r="AM46" i="263"/>
  <c r="AL46" i="263"/>
  <c r="AK46" i="263"/>
  <c r="AJ46" i="263"/>
  <c r="AI46" i="263"/>
  <c r="AH46" i="263"/>
  <c r="AG46" i="263"/>
  <c r="AF46" i="263"/>
  <c r="AE46" i="263"/>
  <c r="AD46" i="263"/>
  <c r="AC46" i="263"/>
  <c r="AB46" i="263"/>
  <c r="AO45" i="263"/>
  <c r="AN45" i="263"/>
  <c r="AM45" i="263"/>
  <c r="AL45" i="263"/>
  <c r="AK45" i="263"/>
  <c r="AJ45" i="263"/>
  <c r="AI45" i="263"/>
  <c r="AH45" i="263"/>
  <c r="AG45" i="263"/>
  <c r="AF45" i="263"/>
  <c r="AE45" i="263"/>
  <c r="AD45" i="263"/>
  <c r="AC45" i="263"/>
  <c r="AB45" i="263"/>
  <c r="AO40" i="263"/>
  <c r="AN40" i="263"/>
  <c r="AM40" i="263"/>
  <c r="AL40" i="263"/>
  <c r="AK40" i="263"/>
  <c r="AJ40" i="263"/>
  <c r="AI40" i="263"/>
  <c r="AH40" i="263"/>
  <c r="AG40" i="263"/>
  <c r="AF40" i="263"/>
  <c r="AE40" i="263"/>
  <c r="AD40" i="263"/>
  <c r="AC40" i="263"/>
  <c r="AB40" i="263"/>
  <c r="AO39" i="263"/>
  <c r="AN39" i="263"/>
  <c r="AM39" i="263"/>
  <c r="AL39" i="263"/>
  <c r="AK39" i="263"/>
  <c r="AJ39" i="263"/>
  <c r="AI39" i="263"/>
  <c r="AH39" i="263"/>
  <c r="AG39" i="263"/>
  <c r="AF39" i="263"/>
  <c r="AE39" i="263"/>
  <c r="AD39" i="263"/>
  <c r="AC39" i="263"/>
  <c r="AB39" i="263"/>
  <c r="AO38" i="263"/>
  <c r="AN38" i="263"/>
  <c r="AM38" i="263"/>
  <c r="AL38" i="263"/>
  <c r="AK38" i="263"/>
  <c r="AJ38" i="263"/>
  <c r="AI38" i="263"/>
  <c r="AH38" i="263"/>
  <c r="AG38" i="263"/>
  <c r="AF38" i="263"/>
  <c r="AE38" i="263"/>
  <c r="AD38" i="263"/>
  <c r="AC38" i="263"/>
  <c r="AB38" i="263"/>
  <c r="AO37" i="263"/>
  <c r="AN37" i="263"/>
  <c r="AM37" i="263"/>
  <c r="AL37" i="263"/>
  <c r="AK37" i="263"/>
  <c r="AJ37" i="263"/>
  <c r="AI37" i="263"/>
  <c r="AH37" i="263"/>
  <c r="AG37" i="263"/>
  <c r="AF37" i="263"/>
  <c r="AE37" i="263"/>
  <c r="AD37" i="263"/>
  <c r="AC37" i="263"/>
  <c r="AB37" i="263"/>
  <c r="AO36" i="263"/>
  <c r="AN36" i="263"/>
  <c r="AM36" i="263"/>
  <c r="AL36" i="263"/>
  <c r="AK36" i="263"/>
  <c r="AJ36" i="263"/>
  <c r="AI36" i="263"/>
  <c r="AH36" i="263"/>
  <c r="AG36" i="263"/>
  <c r="AF36" i="263"/>
  <c r="AE36" i="263"/>
  <c r="AD36" i="263"/>
  <c r="AC36" i="263"/>
  <c r="AB36" i="263"/>
  <c r="AO35" i="263"/>
  <c r="AN35" i="263"/>
  <c r="AM35" i="263"/>
  <c r="AL35" i="263"/>
  <c r="AK35" i="263"/>
  <c r="AJ35" i="263"/>
  <c r="AI35" i="263"/>
  <c r="AH35" i="263"/>
  <c r="AG35" i="263"/>
  <c r="AF35" i="263"/>
  <c r="AE35" i="263"/>
  <c r="AD35" i="263"/>
  <c r="AC35" i="263"/>
  <c r="AB35" i="263"/>
  <c r="AO34" i="263"/>
  <c r="AN34" i="263"/>
  <c r="AM34" i="263"/>
  <c r="AL34" i="263"/>
  <c r="AK34" i="263"/>
  <c r="AJ34" i="263"/>
  <c r="AI34" i="263"/>
  <c r="AH34" i="263"/>
  <c r="AG34" i="263"/>
  <c r="AF34" i="263"/>
  <c r="AE34" i="263"/>
  <c r="AD34" i="263"/>
  <c r="AC34" i="263"/>
  <c r="AB34" i="263"/>
  <c r="AO33" i="263"/>
  <c r="AN33" i="263"/>
  <c r="AM33" i="263"/>
  <c r="AL33" i="263"/>
  <c r="AK33" i="263"/>
  <c r="AJ33" i="263"/>
  <c r="AI33" i="263"/>
  <c r="AH33" i="263"/>
  <c r="AG33" i="263"/>
  <c r="AF33" i="263"/>
  <c r="AE33" i="263"/>
  <c r="AD33" i="263"/>
  <c r="AC33" i="263"/>
  <c r="AB33" i="263"/>
  <c r="AO32" i="263"/>
  <c r="AN32" i="263"/>
  <c r="AM32" i="263"/>
  <c r="AL32" i="263"/>
  <c r="AK32" i="263"/>
  <c r="AJ32" i="263"/>
  <c r="AI32" i="263"/>
  <c r="AH32" i="263"/>
  <c r="AG32" i="263"/>
  <c r="AF32" i="263"/>
  <c r="AE32" i="263"/>
  <c r="AD32" i="263"/>
  <c r="AC32" i="263"/>
  <c r="AB32" i="263"/>
  <c r="AO31" i="263"/>
  <c r="AN31" i="263"/>
  <c r="AM31" i="263"/>
  <c r="AL31" i="263"/>
  <c r="AK31" i="263"/>
  <c r="AJ31" i="263"/>
  <c r="AI31" i="263"/>
  <c r="AH31" i="263"/>
  <c r="AG31" i="263"/>
  <c r="AF31" i="263"/>
  <c r="AE31" i="263"/>
  <c r="AD31" i="263"/>
  <c r="AC31" i="263"/>
  <c r="AB31" i="263"/>
  <c r="AO26" i="263"/>
  <c r="AN26" i="263"/>
  <c r="AM26" i="263"/>
  <c r="AL26" i="263"/>
  <c r="AK26" i="263"/>
  <c r="AJ26" i="263"/>
  <c r="AI26" i="263"/>
  <c r="AH26" i="263"/>
  <c r="AG26" i="263"/>
  <c r="AF26" i="263"/>
  <c r="AE26" i="263"/>
  <c r="AD26" i="263"/>
  <c r="AC26" i="263"/>
  <c r="AB26" i="263"/>
  <c r="AO25" i="263"/>
  <c r="AN25" i="263"/>
  <c r="AM25" i="263"/>
  <c r="AL25" i="263"/>
  <c r="AK25" i="263"/>
  <c r="AJ25" i="263"/>
  <c r="AI25" i="263"/>
  <c r="AH25" i="263"/>
  <c r="AG25" i="263"/>
  <c r="AF25" i="263"/>
  <c r="AE25" i="263"/>
  <c r="AD25" i="263"/>
  <c r="AC25" i="263"/>
  <c r="AB25" i="263"/>
  <c r="AO24" i="263"/>
  <c r="AN24" i="263"/>
  <c r="AM24" i="263"/>
  <c r="AL24" i="263"/>
  <c r="AK24" i="263"/>
  <c r="AJ24" i="263"/>
  <c r="AI24" i="263"/>
  <c r="AH24" i="263"/>
  <c r="AG24" i="263"/>
  <c r="AF24" i="263"/>
  <c r="AE24" i="263"/>
  <c r="AD24" i="263"/>
  <c r="AC24" i="263"/>
  <c r="AB24" i="263"/>
  <c r="AO23" i="263"/>
  <c r="AN23" i="263"/>
  <c r="AM23" i="263"/>
  <c r="AL23" i="263"/>
  <c r="AK23" i="263"/>
  <c r="AJ23" i="263"/>
  <c r="AI23" i="263"/>
  <c r="AH23" i="263"/>
  <c r="AG23" i="263"/>
  <c r="AF23" i="263"/>
  <c r="AE23" i="263"/>
  <c r="AD23" i="263"/>
  <c r="AC23" i="263"/>
  <c r="AB23" i="263"/>
  <c r="AO22" i="263"/>
  <c r="AN22" i="263"/>
  <c r="AM22" i="263"/>
  <c r="AL22" i="263"/>
  <c r="AK22" i="263"/>
  <c r="AJ22" i="263"/>
  <c r="AI22" i="263"/>
  <c r="AH22" i="263"/>
  <c r="AG22" i="263"/>
  <c r="AF22" i="263"/>
  <c r="AE22" i="263"/>
  <c r="AD22" i="263"/>
  <c r="AC22" i="263"/>
  <c r="AB22" i="263"/>
  <c r="AO21" i="263"/>
  <c r="AN21" i="263"/>
  <c r="AM21" i="263"/>
  <c r="AL21" i="263"/>
  <c r="AK21" i="263"/>
  <c r="AJ21" i="263"/>
  <c r="AI21" i="263"/>
  <c r="AH21" i="263"/>
  <c r="AG21" i="263"/>
  <c r="AF21" i="263"/>
  <c r="AE21" i="263"/>
  <c r="AD21" i="263"/>
  <c r="AC21" i="263"/>
  <c r="AB21" i="263"/>
  <c r="AO20" i="263"/>
  <c r="AN20" i="263"/>
  <c r="AM20" i="263"/>
  <c r="AL20" i="263"/>
  <c r="AK20" i="263"/>
  <c r="AJ20" i="263"/>
  <c r="AI20" i="263"/>
  <c r="AH20" i="263"/>
  <c r="AG20" i="263"/>
  <c r="AF20" i="263"/>
  <c r="AE20" i="263"/>
  <c r="AD20" i="263"/>
  <c r="AC20" i="263"/>
  <c r="AB20" i="263"/>
  <c r="H20" i="263"/>
  <c r="G20" i="263"/>
  <c r="H21" i="263"/>
  <c r="G21" i="263"/>
  <c r="H22" i="263"/>
  <c r="G22" i="263"/>
  <c r="H23" i="263"/>
  <c r="G23" i="263"/>
  <c r="H24" i="263"/>
  <c r="G24" i="263"/>
  <c r="H25" i="263"/>
  <c r="G25" i="263"/>
  <c r="H26" i="263"/>
  <c r="G26" i="263"/>
  <c r="H31" i="263"/>
  <c r="G31" i="263"/>
  <c r="H32" i="263"/>
  <c r="G32" i="263"/>
  <c r="H33" i="263"/>
  <c r="G33" i="263"/>
  <c r="H34" i="263"/>
  <c r="G34" i="263"/>
  <c r="H35" i="263"/>
  <c r="G35" i="263"/>
  <c r="H36" i="263"/>
  <c r="G36" i="263"/>
  <c r="H37" i="263"/>
  <c r="G37" i="263"/>
  <c r="H38" i="263"/>
  <c r="G38" i="263"/>
  <c r="H39" i="263"/>
  <c r="G39" i="263"/>
  <c r="H40" i="263"/>
  <c r="G40" i="263"/>
  <c r="H45" i="263"/>
  <c r="G45" i="263"/>
  <c r="H46" i="263"/>
  <c r="G46" i="263"/>
  <c r="H47" i="263"/>
  <c r="G47" i="263"/>
  <c r="H48" i="263"/>
  <c r="G48" i="263"/>
  <c r="H49" i="263"/>
  <c r="G49" i="263"/>
  <c r="H50" i="263"/>
  <c r="G50" i="263"/>
  <c r="H51" i="263"/>
  <c r="G51" i="263"/>
  <c r="H52" i="263"/>
  <c r="G52" i="263"/>
  <c r="H53" i="263"/>
  <c r="G53" i="263"/>
  <c r="H54" i="263"/>
  <c r="G54" i="263"/>
  <c r="H59" i="263"/>
  <c r="G59" i="263"/>
  <c r="H60" i="263"/>
  <c r="G60" i="263"/>
  <c r="H61" i="263"/>
  <c r="G61" i="263"/>
  <c r="H62" i="263"/>
  <c r="G62" i="263"/>
  <c r="H63" i="263"/>
  <c r="G63" i="263"/>
  <c r="K82" i="264"/>
  <c r="L82" i="264"/>
  <c r="M82" i="264"/>
  <c r="N82" i="264"/>
  <c r="O82" i="264"/>
  <c r="P82" i="264"/>
  <c r="Q82" i="264"/>
  <c r="R82" i="264"/>
  <c r="S82" i="264"/>
  <c r="T82" i="264"/>
  <c r="U82" i="264"/>
  <c r="V82" i="264"/>
  <c r="W82" i="264"/>
  <c r="X82" i="264"/>
  <c r="K66" i="264"/>
  <c r="L66" i="264"/>
  <c r="M66" i="264"/>
  <c r="N66" i="264"/>
  <c r="O66" i="264"/>
  <c r="P66" i="264"/>
  <c r="Q66" i="264"/>
  <c r="R66" i="264"/>
  <c r="S66" i="264"/>
  <c r="T66" i="264"/>
  <c r="U66" i="264"/>
  <c r="V66" i="264"/>
  <c r="W66" i="264"/>
  <c r="X66" i="264"/>
  <c r="AO127" i="264"/>
  <c r="AN127" i="264"/>
  <c r="AM127" i="264"/>
  <c r="AL127" i="264"/>
  <c r="AK127" i="264"/>
  <c r="AJ127" i="264"/>
  <c r="AI127" i="264"/>
  <c r="AH127" i="264"/>
  <c r="AG127" i="264"/>
  <c r="AF127" i="264"/>
  <c r="AE127" i="264"/>
  <c r="AD127" i="264"/>
  <c r="AC127" i="264"/>
  <c r="AB127" i="264"/>
  <c r="AO126" i="264"/>
  <c r="AN126" i="264"/>
  <c r="AM126" i="264"/>
  <c r="AL126" i="264"/>
  <c r="AK126" i="264"/>
  <c r="AJ126" i="264"/>
  <c r="AI126" i="264"/>
  <c r="AH126" i="264"/>
  <c r="AG126" i="264"/>
  <c r="AF126" i="264"/>
  <c r="AE126" i="264"/>
  <c r="AD126" i="264"/>
  <c r="AC126" i="264"/>
  <c r="AB126" i="264"/>
  <c r="AO125" i="264"/>
  <c r="AN125" i="264"/>
  <c r="AM125" i="264"/>
  <c r="AL125" i="264"/>
  <c r="AK125" i="264"/>
  <c r="AJ125" i="264"/>
  <c r="AI125" i="264"/>
  <c r="AH125" i="264"/>
  <c r="AG125" i="264"/>
  <c r="AF125" i="264"/>
  <c r="AE125" i="264"/>
  <c r="AD125" i="264"/>
  <c r="AC125" i="264"/>
  <c r="AB125" i="264"/>
  <c r="AO124" i="264"/>
  <c r="AN124" i="264"/>
  <c r="AM124" i="264"/>
  <c r="AL124" i="264"/>
  <c r="AK124" i="264"/>
  <c r="AJ124" i="264"/>
  <c r="AI124" i="264"/>
  <c r="AH124" i="264"/>
  <c r="AG124" i="264"/>
  <c r="AF124" i="264"/>
  <c r="AE124" i="264"/>
  <c r="AD124" i="264"/>
  <c r="AC124" i="264"/>
  <c r="AB124" i="264"/>
  <c r="AO123" i="264"/>
  <c r="AN123" i="264"/>
  <c r="AM123" i="264"/>
  <c r="AL123" i="264"/>
  <c r="AK123" i="264"/>
  <c r="AJ123" i="264"/>
  <c r="AI123" i="264"/>
  <c r="AH123" i="264"/>
  <c r="AG123" i="264"/>
  <c r="AF123" i="264"/>
  <c r="AE123" i="264"/>
  <c r="AD123" i="264"/>
  <c r="AC123" i="264"/>
  <c r="AB123" i="264"/>
  <c r="AO122" i="264"/>
  <c r="AN122" i="264"/>
  <c r="AM122" i="264"/>
  <c r="AL122" i="264"/>
  <c r="AK122" i="264"/>
  <c r="AJ122" i="264"/>
  <c r="AI122" i="264"/>
  <c r="AH122" i="264"/>
  <c r="AG122" i="264"/>
  <c r="AF122" i="264"/>
  <c r="AE122" i="264"/>
  <c r="AD122" i="264"/>
  <c r="AC122" i="264"/>
  <c r="AB122" i="264"/>
  <c r="AO121" i="264"/>
  <c r="AN121" i="264"/>
  <c r="AM121" i="264"/>
  <c r="AL121" i="264"/>
  <c r="AK121" i="264"/>
  <c r="AJ121" i="264"/>
  <c r="AI121" i="264"/>
  <c r="AH121" i="264"/>
  <c r="AG121" i="264"/>
  <c r="AF121" i="264"/>
  <c r="AE121" i="264"/>
  <c r="AD121" i="264"/>
  <c r="AC121" i="264"/>
  <c r="AB121" i="264"/>
  <c r="AO120" i="264"/>
  <c r="AN120" i="264"/>
  <c r="AM120" i="264"/>
  <c r="AL120" i="264"/>
  <c r="AK120" i="264"/>
  <c r="AJ120" i="264"/>
  <c r="AI120" i="264"/>
  <c r="AH120" i="264"/>
  <c r="AG120" i="264"/>
  <c r="AF120" i="264"/>
  <c r="AE120" i="264"/>
  <c r="AD120" i="264"/>
  <c r="AC120" i="264"/>
  <c r="AB120" i="264"/>
  <c r="AO119" i="264"/>
  <c r="AN119" i="264"/>
  <c r="AM119" i="264"/>
  <c r="AL119" i="264"/>
  <c r="AK119" i="264"/>
  <c r="AJ119" i="264"/>
  <c r="AI119" i="264"/>
  <c r="AH119" i="264"/>
  <c r="AG119" i="264"/>
  <c r="AF119" i="264"/>
  <c r="AE119" i="264"/>
  <c r="AD119" i="264"/>
  <c r="AC119" i="264"/>
  <c r="AB119" i="264"/>
  <c r="AO118" i="264"/>
  <c r="AN118" i="264"/>
  <c r="AM118" i="264"/>
  <c r="AL118" i="264"/>
  <c r="AK118" i="264"/>
  <c r="AJ118" i="264"/>
  <c r="AI118" i="264"/>
  <c r="AH118" i="264"/>
  <c r="AG118" i="264"/>
  <c r="AF118" i="264"/>
  <c r="AE118" i="264"/>
  <c r="AD118" i="264"/>
  <c r="AC118" i="264"/>
  <c r="AB118" i="264"/>
  <c r="AO113" i="264"/>
  <c r="AN113" i="264"/>
  <c r="AM113" i="264"/>
  <c r="AL113" i="264"/>
  <c r="AK113" i="264"/>
  <c r="AJ113" i="264"/>
  <c r="AI113" i="264"/>
  <c r="AH113" i="264"/>
  <c r="AG113" i="264"/>
  <c r="AF113" i="264"/>
  <c r="AE113" i="264"/>
  <c r="AD113" i="264"/>
  <c r="AC113" i="264"/>
  <c r="AB113" i="264"/>
  <c r="AO112" i="264"/>
  <c r="AN112" i="264"/>
  <c r="AM112" i="264"/>
  <c r="AL112" i="264"/>
  <c r="AK112" i="264"/>
  <c r="AJ112" i="264"/>
  <c r="AI112" i="264"/>
  <c r="AH112" i="264"/>
  <c r="AG112" i="264"/>
  <c r="AF112" i="264"/>
  <c r="AE112" i="264"/>
  <c r="AD112" i="264"/>
  <c r="AC112" i="264"/>
  <c r="AB112" i="264"/>
  <c r="AO111" i="264"/>
  <c r="AN111" i="264"/>
  <c r="AM111" i="264"/>
  <c r="AL111" i="264"/>
  <c r="AK111" i="264"/>
  <c r="AJ111" i="264"/>
  <c r="AI111" i="264"/>
  <c r="AH111" i="264"/>
  <c r="AG111" i="264"/>
  <c r="AF111" i="264"/>
  <c r="AE111" i="264"/>
  <c r="AD111" i="264"/>
  <c r="AC111" i="264"/>
  <c r="AB111" i="264"/>
  <c r="AO110" i="264"/>
  <c r="AN110" i="264"/>
  <c r="AM110" i="264"/>
  <c r="AL110" i="264"/>
  <c r="AK110" i="264"/>
  <c r="AJ110" i="264"/>
  <c r="AI110" i="264"/>
  <c r="AH110" i="264"/>
  <c r="AG110" i="264"/>
  <c r="AF110" i="264"/>
  <c r="AE110" i="264"/>
  <c r="AD110" i="264"/>
  <c r="AC110" i="264"/>
  <c r="AB110" i="264"/>
  <c r="AO109" i="264"/>
  <c r="AN109" i="264"/>
  <c r="AM109" i="264"/>
  <c r="AL109" i="264"/>
  <c r="AK109" i="264"/>
  <c r="AJ109" i="264"/>
  <c r="AI109" i="264"/>
  <c r="AH109" i="264"/>
  <c r="AG109" i="264"/>
  <c r="AF109" i="264"/>
  <c r="AE109" i="264"/>
  <c r="AD109" i="264"/>
  <c r="AC109" i="264"/>
  <c r="AB109" i="264"/>
  <c r="AO108" i="264"/>
  <c r="AN108" i="264"/>
  <c r="AM108" i="264"/>
  <c r="AL108" i="264"/>
  <c r="AK108" i="264"/>
  <c r="AJ108" i="264"/>
  <c r="AI108" i="264"/>
  <c r="AH108" i="264"/>
  <c r="AG108" i="264"/>
  <c r="AF108" i="264"/>
  <c r="AE108" i="264"/>
  <c r="AD108" i="264"/>
  <c r="AC108" i="264"/>
  <c r="AB108" i="264"/>
  <c r="AO107" i="264"/>
  <c r="AN107" i="264"/>
  <c r="AM107" i="264"/>
  <c r="AL107" i="264"/>
  <c r="AK107" i="264"/>
  <c r="AJ107" i="264"/>
  <c r="AI107" i="264"/>
  <c r="AH107" i="264"/>
  <c r="AG107" i="264"/>
  <c r="AF107" i="264"/>
  <c r="AE107" i="264"/>
  <c r="AD107" i="264"/>
  <c r="AC107" i="264"/>
  <c r="AB107" i="264"/>
  <c r="AO106" i="264"/>
  <c r="AN106" i="264"/>
  <c r="AM106" i="264"/>
  <c r="AL106" i="264"/>
  <c r="AK106" i="264"/>
  <c r="AJ106" i="264"/>
  <c r="AI106" i="264"/>
  <c r="AH106" i="264"/>
  <c r="AG106" i="264"/>
  <c r="AF106" i="264"/>
  <c r="AE106" i="264"/>
  <c r="AD106" i="264"/>
  <c r="AC106" i="264"/>
  <c r="AB106" i="264"/>
  <c r="AO105" i="264"/>
  <c r="AN105" i="264"/>
  <c r="AM105" i="264"/>
  <c r="AL105" i="264"/>
  <c r="AK105" i="264"/>
  <c r="AJ105" i="264"/>
  <c r="AI105" i="264"/>
  <c r="AH105" i="264"/>
  <c r="AG105" i="264"/>
  <c r="AF105" i="264"/>
  <c r="AE105" i="264"/>
  <c r="AD105" i="264"/>
  <c r="AC105" i="264"/>
  <c r="AB105" i="264"/>
  <c r="AO104" i="264"/>
  <c r="AN104" i="264"/>
  <c r="AM104" i="264"/>
  <c r="AL104" i="264"/>
  <c r="AK104" i="264"/>
  <c r="AJ104" i="264"/>
  <c r="AI104" i="264"/>
  <c r="AH104" i="264"/>
  <c r="AG104" i="264"/>
  <c r="AF104" i="264"/>
  <c r="AE104" i="264"/>
  <c r="AD104" i="264"/>
  <c r="AC104" i="264"/>
  <c r="AB104" i="264"/>
  <c r="X100" i="264"/>
  <c r="W100" i="264"/>
  <c r="V100" i="264"/>
  <c r="U100" i="264"/>
  <c r="T100" i="264"/>
  <c r="S100" i="264"/>
  <c r="R100" i="264"/>
  <c r="Q100" i="264"/>
  <c r="P100" i="264"/>
  <c r="O100" i="264"/>
  <c r="N100" i="264"/>
  <c r="M100" i="264"/>
  <c r="L100" i="264"/>
  <c r="K100" i="264"/>
  <c r="AO99" i="264"/>
  <c r="AN99" i="264"/>
  <c r="AM99" i="264"/>
  <c r="AL99" i="264"/>
  <c r="AK99" i="264"/>
  <c r="AJ99" i="264"/>
  <c r="AI99" i="264"/>
  <c r="AH99" i="264"/>
  <c r="AG99" i="264"/>
  <c r="AF99" i="264"/>
  <c r="AE99" i="264"/>
  <c r="AD99" i="264"/>
  <c r="AC99" i="264"/>
  <c r="AB99" i="264"/>
  <c r="AO98" i="264"/>
  <c r="AN98" i="264"/>
  <c r="AM98" i="264"/>
  <c r="AL98" i="264"/>
  <c r="AK98" i="264"/>
  <c r="AJ98" i="264"/>
  <c r="AI98" i="264"/>
  <c r="AH98" i="264"/>
  <c r="AG98" i="264"/>
  <c r="AF98" i="264"/>
  <c r="AE98" i="264"/>
  <c r="AD98" i="264"/>
  <c r="AC98" i="264"/>
  <c r="AB98" i="264"/>
  <c r="AO97" i="264"/>
  <c r="AN97" i="264"/>
  <c r="AM97" i="264"/>
  <c r="AL97" i="264"/>
  <c r="AK97" i="264"/>
  <c r="AJ97" i="264"/>
  <c r="AI97" i="264"/>
  <c r="AH97" i="264"/>
  <c r="AG97" i="264"/>
  <c r="AF97" i="264"/>
  <c r="AE97" i="264"/>
  <c r="AD97" i="264"/>
  <c r="AC97" i="264"/>
  <c r="AB97" i="264"/>
  <c r="AO96" i="264"/>
  <c r="AN96" i="264"/>
  <c r="AM96" i="264"/>
  <c r="AL96" i="264"/>
  <c r="AK96" i="264"/>
  <c r="AJ96" i="264"/>
  <c r="AI96" i="264"/>
  <c r="AH96" i="264"/>
  <c r="AG96" i="264"/>
  <c r="AF96" i="264"/>
  <c r="AE96" i="264"/>
  <c r="AD96" i="264"/>
  <c r="AC96" i="264"/>
  <c r="AB96" i="264"/>
  <c r="AO95" i="264"/>
  <c r="AN95" i="264"/>
  <c r="AM95" i="264"/>
  <c r="AL95" i="264"/>
  <c r="AK95" i="264"/>
  <c r="AJ95" i="264"/>
  <c r="AI95" i="264"/>
  <c r="AH95" i="264"/>
  <c r="AG95" i="264"/>
  <c r="AF95" i="264"/>
  <c r="AE95" i="264"/>
  <c r="AD95" i="264"/>
  <c r="AC95" i="264"/>
  <c r="AB95" i="264"/>
  <c r="AO94" i="264"/>
  <c r="AN94" i="264"/>
  <c r="AM94" i="264"/>
  <c r="AL94" i="264"/>
  <c r="AK94" i="264"/>
  <c r="AJ94" i="264"/>
  <c r="AI94" i="264"/>
  <c r="AH94" i="264"/>
  <c r="AG94" i="264"/>
  <c r="AF94" i="264"/>
  <c r="AE94" i="264"/>
  <c r="AD94" i="264"/>
  <c r="AC94" i="264"/>
  <c r="AB94" i="264"/>
  <c r="X90" i="264"/>
  <c r="AO89" i="264"/>
  <c r="AN89" i="264"/>
  <c r="AM89" i="264"/>
  <c r="AL89" i="264"/>
  <c r="AK89" i="264"/>
  <c r="AJ89" i="264"/>
  <c r="AI89" i="264"/>
  <c r="AH89" i="264"/>
  <c r="AG89" i="264"/>
  <c r="AF89" i="264"/>
  <c r="AE89" i="264"/>
  <c r="AD89" i="264"/>
  <c r="AC89" i="264"/>
  <c r="AB89" i="264"/>
  <c r="AO88" i="264"/>
  <c r="AN88" i="264"/>
  <c r="AM88" i="264"/>
  <c r="AL88" i="264"/>
  <c r="AK88" i="264"/>
  <c r="AJ88" i="264"/>
  <c r="AI88" i="264"/>
  <c r="AH88" i="264"/>
  <c r="AG88" i="264"/>
  <c r="AF88" i="264"/>
  <c r="AE88" i="264"/>
  <c r="AD88" i="264"/>
  <c r="AC88" i="264"/>
  <c r="AB88" i="264"/>
  <c r="AO87" i="264"/>
  <c r="AN87" i="264"/>
  <c r="AM87" i="264"/>
  <c r="AL87" i="264"/>
  <c r="AK87" i="264"/>
  <c r="AJ87" i="264"/>
  <c r="AI87" i="264"/>
  <c r="AH87" i="264"/>
  <c r="AG87" i="264"/>
  <c r="AF87" i="264"/>
  <c r="AE87" i="264"/>
  <c r="AD87" i="264"/>
  <c r="AC87" i="264"/>
  <c r="AB87" i="264"/>
  <c r="AO86" i="264"/>
  <c r="AN86" i="264"/>
  <c r="AM86" i="264"/>
  <c r="AL86" i="264"/>
  <c r="AK86" i="264"/>
  <c r="AJ86" i="264"/>
  <c r="AI86" i="264"/>
  <c r="AH86" i="264"/>
  <c r="AG86" i="264"/>
  <c r="AF86" i="264"/>
  <c r="AE86" i="264"/>
  <c r="AD86" i="264"/>
  <c r="AC86" i="264"/>
  <c r="AB86" i="264"/>
  <c r="AO85" i="264"/>
  <c r="AN85" i="264"/>
  <c r="AM85" i="264"/>
  <c r="AL85" i="264"/>
  <c r="AK85" i="264"/>
  <c r="AJ85" i="264"/>
  <c r="AI85" i="264"/>
  <c r="AH85" i="264"/>
  <c r="AG85" i="264"/>
  <c r="AF85" i="264"/>
  <c r="AE85" i="264"/>
  <c r="AD85" i="264"/>
  <c r="AC85" i="264"/>
  <c r="AB85" i="264"/>
  <c r="AO84" i="264"/>
  <c r="AN84" i="264"/>
  <c r="AM84" i="264"/>
  <c r="AL84" i="264"/>
  <c r="AK84" i="264"/>
  <c r="AJ84" i="264"/>
  <c r="AI84" i="264"/>
  <c r="AH84" i="264"/>
  <c r="AG84" i="264"/>
  <c r="AF84" i="264"/>
  <c r="AE84" i="264"/>
  <c r="AD84" i="264"/>
  <c r="AC84" i="264"/>
  <c r="AB84" i="264"/>
  <c r="H84" i="264"/>
  <c r="G84" i="264"/>
  <c r="H85" i="264"/>
  <c r="G85" i="264"/>
  <c r="H86" i="264"/>
  <c r="G86" i="264"/>
  <c r="H87" i="264"/>
  <c r="G87" i="264"/>
  <c r="H88" i="264"/>
  <c r="G88" i="264"/>
  <c r="H89" i="264"/>
  <c r="G89" i="264"/>
  <c r="H94" i="264"/>
  <c r="G94" i="264"/>
  <c r="H95" i="264"/>
  <c r="G95" i="264"/>
  <c r="H96" i="264"/>
  <c r="G96" i="264"/>
  <c r="H97" i="264"/>
  <c r="G97" i="264"/>
  <c r="H98" i="264"/>
  <c r="G98" i="264"/>
  <c r="H99" i="264"/>
  <c r="G99" i="264"/>
  <c r="H104" i="264"/>
  <c r="G104" i="264"/>
  <c r="H105" i="264"/>
  <c r="G105" i="264"/>
  <c r="H106" i="264"/>
  <c r="G106" i="264"/>
  <c r="H107" i="264"/>
  <c r="G107" i="264"/>
  <c r="H108" i="264"/>
  <c r="G108" i="264"/>
  <c r="H109" i="264"/>
  <c r="G109" i="264"/>
  <c r="H110" i="264"/>
  <c r="G110" i="264"/>
  <c r="H111" i="264"/>
  <c r="G111" i="264"/>
  <c r="H112" i="264"/>
  <c r="G112" i="264"/>
  <c r="H113" i="264"/>
  <c r="G113" i="264"/>
  <c r="H118" i="264"/>
  <c r="G118" i="264"/>
  <c r="H119" i="264"/>
  <c r="G119" i="264"/>
  <c r="H120" i="264"/>
  <c r="G120" i="264"/>
  <c r="H121" i="264"/>
  <c r="G121" i="264"/>
  <c r="H122" i="264"/>
  <c r="G122" i="264"/>
  <c r="H123" i="264"/>
  <c r="G123" i="264"/>
  <c r="H124" i="264"/>
  <c r="G124" i="264"/>
  <c r="H125" i="264"/>
  <c r="G125" i="264"/>
  <c r="H126" i="264"/>
  <c r="G126" i="264"/>
  <c r="H127" i="264"/>
  <c r="G127" i="264"/>
  <c r="K18" i="264"/>
  <c r="L18" i="264"/>
  <c r="M18" i="264"/>
  <c r="N18" i="264"/>
  <c r="O18" i="264"/>
  <c r="P18" i="264"/>
  <c r="Q18" i="264"/>
  <c r="R18" i="264"/>
  <c r="S18" i="264"/>
  <c r="T18" i="264"/>
  <c r="U18" i="264"/>
  <c r="V18" i="264"/>
  <c r="W18" i="264"/>
  <c r="X18" i="264"/>
  <c r="AO63" i="264"/>
  <c r="AN63" i="264"/>
  <c r="AM63" i="264"/>
  <c r="AL63" i="264"/>
  <c r="AK63" i="264"/>
  <c r="AJ63" i="264"/>
  <c r="AI63" i="264"/>
  <c r="AH63" i="264"/>
  <c r="AG63" i="264"/>
  <c r="AF63" i="264"/>
  <c r="AE63" i="264"/>
  <c r="AD63" i="264"/>
  <c r="AC63" i="264"/>
  <c r="AB63" i="264"/>
  <c r="AO62" i="264"/>
  <c r="AN62" i="264"/>
  <c r="AM62" i="264"/>
  <c r="AL62" i="264"/>
  <c r="AK62" i="264"/>
  <c r="AJ62" i="264"/>
  <c r="AI62" i="264"/>
  <c r="AH62" i="264"/>
  <c r="AG62" i="264"/>
  <c r="AF62" i="264"/>
  <c r="AE62" i="264"/>
  <c r="AD62" i="264"/>
  <c r="AC62" i="264"/>
  <c r="AB62" i="264"/>
  <c r="AO61" i="264"/>
  <c r="AN61" i="264"/>
  <c r="AM61" i="264"/>
  <c r="AL61" i="264"/>
  <c r="AK61" i="264"/>
  <c r="AJ61" i="264"/>
  <c r="AI61" i="264"/>
  <c r="AH61" i="264"/>
  <c r="AG61" i="264"/>
  <c r="AF61" i="264"/>
  <c r="AE61" i="264"/>
  <c r="AD61" i="264"/>
  <c r="AC61" i="264"/>
  <c r="AB61" i="264"/>
  <c r="AO60" i="264"/>
  <c r="AN60" i="264"/>
  <c r="AM60" i="264"/>
  <c r="AL60" i="264"/>
  <c r="AK60" i="264"/>
  <c r="AJ60" i="264"/>
  <c r="AI60" i="264"/>
  <c r="AH60" i="264"/>
  <c r="AG60" i="264"/>
  <c r="AF60" i="264"/>
  <c r="AE60" i="264"/>
  <c r="AD60" i="264"/>
  <c r="AC60" i="264"/>
  <c r="AB60" i="264"/>
  <c r="AO59" i="264"/>
  <c r="AN59" i="264"/>
  <c r="AM59" i="264"/>
  <c r="AL59" i="264"/>
  <c r="AK59" i="264"/>
  <c r="AJ59" i="264"/>
  <c r="AI59" i="264"/>
  <c r="AH59" i="264"/>
  <c r="AG59" i="264"/>
  <c r="AF59" i="264"/>
  <c r="AE59" i="264"/>
  <c r="AD59" i="264"/>
  <c r="AC59" i="264"/>
  <c r="AB59" i="264"/>
  <c r="AO54" i="264"/>
  <c r="AN54" i="264"/>
  <c r="AM54" i="264"/>
  <c r="AL54" i="264"/>
  <c r="AK54" i="264"/>
  <c r="AJ54" i="264"/>
  <c r="AI54" i="264"/>
  <c r="AH54" i="264"/>
  <c r="AG54" i="264"/>
  <c r="AF54" i="264"/>
  <c r="AE54" i="264"/>
  <c r="AD54" i="264"/>
  <c r="AC54" i="264"/>
  <c r="AB54" i="264"/>
  <c r="AO53" i="264"/>
  <c r="AN53" i="264"/>
  <c r="AM53" i="264"/>
  <c r="AL53" i="264"/>
  <c r="AK53" i="264"/>
  <c r="AJ53" i="264"/>
  <c r="AI53" i="264"/>
  <c r="AH53" i="264"/>
  <c r="AG53" i="264"/>
  <c r="AF53" i="264"/>
  <c r="AE53" i="264"/>
  <c r="AD53" i="264"/>
  <c r="AC53" i="264"/>
  <c r="AB53" i="264"/>
  <c r="AO52" i="264"/>
  <c r="AN52" i="264"/>
  <c r="AM52" i="264"/>
  <c r="AL52" i="264"/>
  <c r="AK52" i="264"/>
  <c r="AJ52" i="264"/>
  <c r="AI52" i="264"/>
  <c r="AH52" i="264"/>
  <c r="AG52" i="264"/>
  <c r="AF52" i="264"/>
  <c r="AE52" i="264"/>
  <c r="AD52" i="264"/>
  <c r="AC52" i="264"/>
  <c r="AB52" i="264"/>
  <c r="AO51" i="264"/>
  <c r="AN51" i="264"/>
  <c r="AM51" i="264"/>
  <c r="AL51" i="264"/>
  <c r="AK51" i="264"/>
  <c r="AJ51" i="264"/>
  <c r="AI51" i="264"/>
  <c r="AH51" i="264"/>
  <c r="AG51" i="264"/>
  <c r="AF51" i="264"/>
  <c r="AE51" i="264"/>
  <c r="AD51" i="264"/>
  <c r="AC51" i="264"/>
  <c r="AB51" i="264"/>
  <c r="AO50" i="264"/>
  <c r="AN50" i="264"/>
  <c r="AM50" i="264"/>
  <c r="AL50" i="264"/>
  <c r="AK50" i="264"/>
  <c r="AJ50" i="264"/>
  <c r="AI50" i="264"/>
  <c r="AH50" i="264"/>
  <c r="AG50" i="264"/>
  <c r="AF50" i="264"/>
  <c r="AE50" i="264"/>
  <c r="AD50" i="264"/>
  <c r="AC50" i="264"/>
  <c r="AB50" i="264"/>
  <c r="AO49" i="264"/>
  <c r="AN49" i="264"/>
  <c r="AM49" i="264"/>
  <c r="AL49" i="264"/>
  <c r="AK49" i="264"/>
  <c r="AJ49" i="264"/>
  <c r="AI49" i="264"/>
  <c r="AH49" i="264"/>
  <c r="AG49" i="264"/>
  <c r="AF49" i="264"/>
  <c r="AE49" i="264"/>
  <c r="AD49" i="264"/>
  <c r="AC49" i="264"/>
  <c r="AB49" i="264"/>
  <c r="AO48" i="264"/>
  <c r="AN48" i="264"/>
  <c r="AM48" i="264"/>
  <c r="AL48" i="264"/>
  <c r="AK48" i="264"/>
  <c r="AJ48" i="264"/>
  <c r="AI48" i="264"/>
  <c r="AH48" i="264"/>
  <c r="AG48" i="264"/>
  <c r="AF48" i="264"/>
  <c r="AE48" i="264"/>
  <c r="AD48" i="264"/>
  <c r="AC48" i="264"/>
  <c r="AB48" i="264"/>
  <c r="AO47" i="264"/>
  <c r="AN47" i="264"/>
  <c r="AM47" i="264"/>
  <c r="AL47" i="264"/>
  <c r="AK47" i="264"/>
  <c r="AJ47" i="264"/>
  <c r="AI47" i="264"/>
  <c r="AH47" i="264"/>
  <c r="AG47" i="264"/>
  <c r="AF47" i="264"/>
  <c r="AE47" i="264"/>
  <c r="AD47" i="264"/>
  <c r="AC47" i="264"/>
  <c r="AB47" i="264"/>
  <c r="AO46" i="264"/>
  <c r="AN46" i="264"/>
  <c r="AM46" i="264"/>
  <c r="AL46" i="264"/>
  <c r="AK46" i="264"/>
  <c r="AJ46" i="264"/>
  <c r="AI46" i="264"/>
  <c r="AH46" i="264"/>
  <c r="AG46" i="264"/>
  <c r="AF46" i="264"/>
  <c r="AE46" i="264"/>
  <c r="AD46" i="264"/>
  <c r="AC46" i="264"/>
  <c r="AB46" i="264"/>
  <c r="AO45" i="264"/>
  <c r="AN45" i="264"/>
  <c r="AM45" i="264"/>
  <c r="AL45" i="264"/>
  <c r="AK45" i="264"/>
  <c r="AJ45" i="264"/>
  <c r="AI45" i="264"/>
  <c r="AH45" i="264"/>
  <c r="AG45" i="264"/>
  <c r="AF45" i="264"/>
  <c r="AE45" i="264"/>
  <c r="AD45" i="264"/>
  <c r="AC45" i="264"/>
  <c r="AB45" i="264"/>
  <c r="AO40" i="264"/>
  <c r="AN40" i="264"/>
  <c r="AM40" i="264"/>
  <c r="AL40" i="264"/>
  <c r="AK40" i="264"/>
  <c r="AJ40" i="264"/>
  <c r="AI40" i="264"/>
  <c r="AH40" i="264"/>
  <c r="AG40" i="264"/>
  <c r="AF40" i="264"/>
  <c r="AE40" i="264"/>
  <c r="AD40" i="264"/>
  <c r="AC40" i="264"/>
  <c r="AB40" i="264"/>
  <c r="AO39" i="264"/>
  <c r="AN39" i="264"/>
  <c r="AM39" i="264"/>
  <c r="AL39" i="264"/>
  <c r="AK39" i="264"/>
  <c r="AJ39" i="264"/>
  <c r="AI39" i="264"/>
  <c r="AH39" i="264"/>
  <c r="AG39" i="264"/>
  <c r="AF39" i="264"/>
  <c r="AE39" i="264"/>
  <c r="AD39" i="264"/>
  <c r="AC39" i="264"/>
  <c r="AB39" i="264"/>
  <c r="AO38" i="264"/>
  <c r="AN38" i="264"/>
  <c r="AM38" i="264"/>
  <c r="AL38" i="264"/>
  <c r="AK38" i="264"/>
  <c r="AJ38" i="264"/>
  <c r="AI38" i="264"/>
  <c r="AH38" i="264"/>
  <c r="AG38" i="264"/>
  <c r="AF38" i="264"/>
  <c r="AE38" i="264"/>
  <c r="AD38" i="264"/>
  <c r="AC38" i="264"/>
  <c r="AB38" i="264"/>
  <c r="AO37" i="264"/>
  <c r="AN37" i="264"/>
  <c r="AM37" i="264"/>
  <c r="AL37" i="264"/>
  <c r="AK37" i="264"/>
  <c r="AJ37" i="264"/>
  <c r="AI37" i="264"/>
  <c r="AH37" i="264"/>
  <c r="AG37" i="264"/>
  <c r="AF37" i="264"/>
  <c r="AE37" i="264"/>
  <c r="AD37" i="264"/>
  <c r="AC37" i="264"/>
  <c r="AB37" i="264"/>
  <c r="AO36" i="264"/>
  <c r="AN36" i="264"/>
  <c r="AM36" i="264"/>
  <c r="AL36" i="264"/>
  <c r="AK36" i="264"/>
  <c r="AJ36" i="264"/>
  <c r="AI36" i="264"/>
  <c r="AH36" i="264"/>
  <c r="AG36" i="264"/>
  <c r="AF36" i="264"/>
  <c r="AE36" i="264"/>
  <c r="AD36" i="264"/>
  <c r="AC36" i="264"/>
  <c r="AB36" i="264"/>
  <c r="AO35" i="264"/>
  <c r="AN35" i="264"/>
  <c r="AM35" i="264"/>
  <c r="AL35" i="264"/>
  <c r="AK35" i="264"/>
  <c r="AJ35" i="264"/>
  <c r="AI35" i="264"/>
  <c r="AH35" i="264"/>
  <c r="AG35" i="264"/>
  <c r="AF35" i="264"/>
  <c r="AE35" i="264"/>
  <c r="AD35" i="264"/>
  <c r="AC35" i="264"/>
  <c r="AB35" i="264"/>
  <c r="AO34" i="264"/>
  <c r="AN34" i="264"/>
  <c r="AM34" i="264"/>
  <c r="AL34" i="264"/>
  <c r="AK34" i="264"/>
  <c r="AJ34" i="264"/>
  <c r="AI34" i="264"/>
  <c r="AH34" i="264"/>
  <c r="AG34" i="264"/>
  <c r="AF34" i="264"/>
  <c r="AE34" i="264"/>
  <c r="AD34" i="264"/>
  <c r="AC34" i="264"/>
  <c r="AB34" i="264"/>
  <c r="AO33" i="264"/>
  <c r="AN33" i="264"/>
  <c r="AM33" i="264"/>
  <c r="AL33" i="264"/>
  <c r="AK33" i="264"/>
  <c r="AJ33" i="264"/>
  <c r="AI33" i="264"/>
  <c r="AH33" i="264"/>
  <c r="AG33" i="264"/>
  <c r="AF33" i="264"/>
  <c r="AE33" i="264"/>
  <c r="AD33" i="264"/>
  <c r="AC33" i="264"/>
  <c r="AB33" i="264"/>
  <c r="AO32" i="264"/>
  <c r="AN32" i="264"/>
  <c r="AM32" i="264"/>
  <c r="AL32" i="264"/>
  <c r="AK32" i="264"/>
  <c r="AJ32" i="264"/>
  <c r="AI32" i="264"/>
  <c r="AH32" i="264"/>
  <c r="AG32" i="264"/>
  <c r="AF32" i="264"/>
  <c r="AE32" i="264"/>
  <c r="AD32" i="264"/>
  <c r="AC32" i="264"/>
  <c r="AB32" i="264"/>
  <c r="AO31" i="264"/>
  <c r="AN31" i="264"/>
  <c r="AM31" i="264"/>
  <c r="AL31" i="264"/>
  <c r="AK31" i="264"/>
  <c r="AJ31" i="264"/>
  <c r="AI31" i="264"/>
  <c r="AH31" i="264"/>
  <c r="AG31" i="264"/>
  <c r="AF31" i="264"/>
  <c r="AE31" i="264"/>
  <c r="AD31" i="264"/>
  <c r="AC31" i="264"/>
  <c r="AB31" i="264"/>
  <c r="AO26" i="264"/>
  <c r="AN26" i="264"/>
  <c r="AM26" i="264"/>
  <c r="AL26" i="264"/>
  <c r="AK26" i="264"/>
  <c r="AJ26" i="264"/>
  <c r="AI26" i="264"/>
  <c r="AH26" i="264"/>
  <c r="AG26" i="264"/>
  <c r="AF26" i="264"/>
  <c r="AE26" i="264"/>
  <c r="AD26" i="264"/>
  <c r="AC26" i="264"/>
  <c r="AB26" i="264"/>
  <c r="AO25" i="264"/>
  <c r="AN25" i="264"/>
  <c r="AM25" i="264"/>
  <c r="AL25" i="264"/>
  <c r="AK25" i="264"/>
  <c r="AJ25" i="264"/>
  <c r="AI25" i="264"/>
  <c r="AH25" i="264"/>
  <c r="AG25" i="264"/>
  <c r="AF25" i="264"/>
  <c r="AE25" i="264"/>
  <c r="AD25" i="264"/>
  <c r="AC25" i="264"/>
  <c r="AB25" i="264"/>
  <c r="AO24" i="264"/>
  <c r="AN24" i="264"/>
  <c r="AM24" i="264"/>
  <c r="AL24" i="264"/>
  <c r="AK24" i="264"/>
  <c r="AJ24" i="264"/>
  <c r="AI24" i="264"/>
  <c r="AH24" i="264"/>
  <c r="AG24" i="264"/>
  <c r="AF24" i="264"/>
  <c r="AE24" i="264"/>
  <c r="AD24" i="264"/>
  <c r="AC24" i="264"/>
  <c r="AB24" i="264"/>
  <c r="AO23" i="264"/>
  <c r="AN23" i="264"/>
  <c r="AM23" i="264"/>
  <c r="AL23" i="264"/>
  <c r="AK23" i="264"/>
  <c r="AJ23" i="264"/>
  <c r="AI23" i="264"/>
  <c r="AH23" i="264"/>
  <c r="AG23" i="264"/>
  <c r="AF23" i="264"/>
  <c r="AE23" i="264"/>
  <c r="AD23" i="264"/>
  <c r="AC23" i="264"/>
  <c r="AB23" i="264"/>
  <c r="AO22" i="264"/>
  <c r="AN22" i="264"/>
  <c r="AM22" i="264"/>
  <c r="AL22" i="264"/>
  <c r="AK22" i="264"/>
  <c r="AJ22" i="264"/>
  <c r="AI22" i="264"/>
  <c r="AH22" i="264"/>
  <c r="AG22" i="264"/>
  <c r="AF22" i="264"/>
  <c r="AE22" i="264"/>
  <c r="AD22" i="264"/>
  <c r="AC22" i="264"/>
  <c r="AB22" i="264"/>
  <c r="AO21" i="264"/>
  <c r="AN21" i="264"/>
  <c r="AM21" i="264"/>
  <c r="AL21" i="264"/>
  <c r="AK21" i="264"/>
  <c r="AJ21" i="264"/>
  <c r="AI21" i="264"/>
  <c r="AH21" i="264"/>
  <c r="AG21" i="264"/>
  <c r="AF21" i="264"/>
  <c r="AE21" i="264"/>
  <c r="AD21" i="264"/>
  <c r="AC21" i="264"/>
  <c r="AB21" i="264"/>
  <c r="AO20" i="264"/>
  <c r="AN20" i="264"/>
  <c r="AM20" i="264"/>
  <c r="AL20" i="264"/>
  <c r="AK20" i="264"/>
  <c r="AJ20" i="264"/>
  <c r="AI20" i="264"/>
  <c r="AH20" i="264"/>
  <c r="AG20" i="264"/>
  <c r="AF20" i="264"/>
  <c r="AE20" i="264"/>
  <c r="AD20" i="264"/>
  <c r="AC20" i="264"/>
  <c r="AB20" i="264"/>
  <c r="H20" i="264"/>
  <c r="G20" i="264"/>
  <c r="H21" i="264"/>
  <c r="G21" i="264"/>
  <c r="H22" i="264"/>
  <c r="G22" i="264"/>
  <c r="H23" i="264"/>
  <c r="G23" i="264"/>
  <c r="H24" i="264"/>
  <c r="G24" i="264"/>
  <c r="H25" i="264"/>
  <c r="G25" i="264"/>
  <c r="H26" i="264"/>
  <c r="G26" i="264"/>
  <c r="H31" i="264"/>
  <c r="G31" i="264"/>
  <c r="H32" i="264"/>
  <c r="G32" i="264"/>
  <c r="H33" i="264"/>
  <c r="G33" i="264"/>
  <c r="H34" i="264"/>
  <c r="G34" i="264"/>
  <c r="H35" i="264"/>
  <c r="G35" i="264"/>
  <c r="H36" i="264"/>
  <c r="G36" i="264"/>
  <c r="H37" i="264"/>
  <c r="G37" i="264"/>
  <c r="H38" i="264"/>
  <c r="G38" i="264"/>
  <c r="H39" i="264"/>
  <c r="G39" i="264"/>
  <c r="H40" i="264"/>
  <c r="G40" i="264"/>
  <c r="H45" i="264"/>
  <c r="G45" i="264"/>
  <c r="H46" i="264"/>
  <c r="G46" i="264"/>
  <c r="H47" i="264"/>
  <c r="G47" i="264"/>
  <c r="H48" i="264"/>
  <c r="G48" i="264"/>
  <c r="H49" i="264"/>
  <c r="G49" i="264"/>
  <c r="H50" i="264"/>
  <c r="G50" i="264"/>
  <c r="H51" i="264"/>
  <c r="G51" i="264"/>
  <c r="H52" i="264"/>
  <c r="G52" i="264"/>
  <c r="H53" i="264"/>
  <c r="G53" i="264"/>
  <c r="H54" i="264"/>
  <c r="G54" i="264"/>
  <c r="H59" i="264"/>
  <c r="G59" i="264"/>
  <c r="H60" i="264"/>
  <c r="G60" i="264"/>
  <c r="H61" i="264"/>
  <c r="G61" i="264"/>
  <c r="H62" i="264"/>
  <c r="G62" i="264"/>
  <c r="H63" i="264"/>
  <c r="G63" i="264"/>
  <c r="K82" i="265"/>
  <c r="L82" i="265"/>
  <c r="M82" i="265"/>
  <c r="N82" i="265"/>
  <c r="O82" i="265"/>
  <c r="P82" i="265"/>
  <c r="Q82" i="265"/>
  <c r="R82" i="265"/>
  <c r="S82" i="265"/>
  <c r="T82" i="265"/>
  <c r="U82" i="265"/>
  <c r="V82" i="265"/>
  <c r="W82" i="265"/>
  <c r="X82" i="265"/>
  <c r="K66" i="265"/>
  <c r="L66" i="265"/>
  <c r="M66" i="265"/>
  <c r="N66" i="265"/>
  <c r="O66" i="265"/>
  <c r="P66" i="265"/>
  <c r="Q66" i="265"/>
  <c r="R66" i="265"/>
  <c r="S66" i="265"/>
  <c r="T66" i="265"/>
  <c r="U66" i="265"/>
  <c r="V66" i="265"/>
  <c r="W66" i="265"/>
  <c r="X66" i="265"/>
  <c r="AO127" i="265"/>
  <c r="AN127" i="265"/>
  <c r="AM127" i="265"/>
  <c r="AL127" i="265"/>
  <c r="AK127" i="265"/>
  <c r="AJ127" i="265"/>
  <c r="AI127" i="265"/>
  <c r="AH127" i="265"/>
  <c r="AG127" i="265"/>
  <c r="AF127" i="265"/>
  <c r="AE127" i="265"/>
  <c r="AD127" i="265"/>
  <c r="AC127" i="265"/>
  <c r="AB127" i="265"/>
  <c r="AO126" i="265"/>
  <c r="AN126" i="265"/>
  <c r="AM126" i="265"/>
  <c r="AL126" i="265"/>
  <c r="AK126" i="265"/>
  <c r="AJ126" i="265"/>
  <c r="AI126" i="265"/>
  <c r="AH126" i="265"/>
  <c r="AG126" i="265"/>
  <c r="AF126" i="265"/>
  <c r="AE126" i="265"/>
  <c r="AD126" i="265"/>
  <c r="AC126" i="265"/>
  <c r="AB126" i="265"/>
  <c r="AO125" i="265"/>
  <c r="AN125" i="265"/>
  <c r="AM125" i="265"/>
  <c r="AL125" i="265"/>
  <c r="AK125" i="265"/>
  <c r="AJ125" i="265"/>
  <c r="AI125" i="265"/>
  <c r="AH125" i="265"/>
  <c r="AG125" i="265"/>
  <c r="AF125" i="265"/>
  <c r="AE125" i="265"/>
  <c r="AD125" i="265"/>
  <c r="AC125" i="265"/>
  <c r="AB125" i="265"/>
  <c r="AO124" i="265"/>
  <c r="AN124" i="265"/>
  <c r="AM124" i="265"/>
  <c r="AL124" i="265"/>
  <c r="AK124" i="265"/>
  <c r="AJ124" i="265"/>
  <c r="AI124" i="265"/>
  <c r="AH124" i="265"/>
  <c r="AG124" i="265"/>
  <c r="AF124" i="265"/>
  <c r="AE124" i="265"/>
  <c r="AD124" i="265"/>
  <c r="AC124" i="265"/>
  <c r="AB124" i="265"/>
  <c r="AO123" i="265"/>
  <c r="AN123" i="265"/>
  <c r="AM123" i="265"/>
  <c r="AL123" i="265"/>
  <c r="AK123" i="265"/>
  <c r="AJ123" i="265"/>
  <c r="AI123" i="265"/>
  <c r="AH123" i="265"/>
  <c r="AG123" i="265"/>
  <c r="AF123" i="265"/>
  <c r="AE123" i="265"/>
  <c r="AD123" i="265"/>
  <c r="AC123" i="265"/>
  <c r="AB123" i="265"/>
  <c r="AO122" i="265"/>
  <c r="AN122" i="265"/>
  <c r="AM122" i="265"/>
  <c r="AL122" i="265"/>
  <c r="AK122" i="265"/>
  <c r="AJ122" i="265"/>
  <c r="AI122" i="265"/>
  <c r="AH122" i="265"/>
  <c r="AG122" i="265"/>
  <c r="AF122" i="265"/>
  <c r="AE122" i="265"/>
  <c r="AD122" i="265"/>
  <c r="AC122" i="265"/>
  <c r="AB122" i="265"/>
  <c r="AO121" i="265"/>
  <c r="AN121" i="265"/>
  <c r="AM121" i="265"/>
  <c r="AL121" i="265"/>
  <c r="AK121" i="265"/>
  <c r="AJ121" i="265"/>
  <c r="AI121" i="265"/>
  <c r="AH121" i="265"/>
  <c r="AG121" i="265"/>
  <c r="AF121" i="265"/>
  <c r="AE121" i="265"/>
  <c r="AD121" i="265"/>
  <c r="AC121" i="265"/>
  <c r="AB121" i="265"/>
  <c r="AO120" i="265"/>
  <c r="AN120" i="265"/>
  <c r="AM120" i="265"/>
  <c r="AL120" i="265"/>
  <c r="AK120" i="265"/>
  <c r="AJ120" i="265"/>
  <c r="AI120" i="265"/>
  <c r="AH120" i="265"/>
  <c r="AG120" i="265"/>
  <c r="AF120" i="265"/>
  <c r="AE120" i="265"/>
  <c r="AD120" i="265"/>
  <c r="AC120" i="265"/>
  <c r="AB120" i="265"/>
  <c r="AO119" i="265"/>
  <c r="AN119" i="265"/>
  <c r="AM119" i="265"/>
  <c r="AL119" i="265"/>
  <c r="AK119" i="265"/>
  <c r="AJ119" i="265"/>
  <c r="AI119" i="265"/>
  <c r="AH119" i="265"/>
  <c r="AG119" i="265"/>
  <c r="AF119" i="265"/>
  <c r="AE119" i="265"/>
  <c r="AD119" i="265"/>
  <c r="AC119" i="265"/>
  <c r="AB119" i="265"/>
  <c r="AO118" i="265"/>
  <c r="AN118" i="265"/>
  <c r="AM118" i="265"/>
  <c r="AL118" i="265"/>
  <c r="AK118" i="265"/>
  <c r="AJ118" i="265"/>
  <c r="AI118" i="265"/>
  <c r="AH118" i="265"/>
  <c r="AG118" i="265"/>
  <c r="AF118" i="265"/>
  <c r="AE118" i="265"/>
  <c r="AD118" i="265"/>
  <c r="AC118" i="265"/>
  <c r="AB118" i="265"/>
  <c r="AO113" i="265"/>
  <c r="AN113" i="265"/>
  <c r="AM113" i="265"/>
  <c r="AL113" i="265"/>
  <c r="AK113" i="265"/>
  <c r="AJ113" i="265"/>
  <c r="AI113" i="265"/>
  <c r="AH113" i="265"/>
  <c r="AG113" i="265"/>
  <c r="AF113" i="265"/>
  <c r="AE113" i="265"/>
  <c r="AD113" i="265"/>
  <c r="AC113" i="265"/>
  <c r="AB113" i="265"/>
  <c r="AO112" i="265"/>
  <c r="AN112" i="265"/>
  <c r="AM112" i="265"/>
  <c r="AL112" i="265"/>
  <c r="AK112" i="265"/>
  <c r="AJ112" i="265"/>
  <c r="AI112" i="265"/>
  <c r="AH112" i="265"/>
  <c r="AG112" i="265"/>
  <c r="AF112" i="265"/>
  <c r="AE112" i="265"/>
  <c r="AD112" i="265"/>
  <c r="AC112" i="265"/>
  <c r="AB112" i="265"/>
  <c r="AO111" i="265"/>
  <c r="AN111" i="265"/>
  <c r="AM111" i="265"/>
  <c r="AL111" i="265"/>
  <c r="AK111" i="265"/>
  <c r="AJ111" i="265"/>
  <c r="AI111" i="265"/>
  <c r="AH111" i="265"/>
  <c r="AG111" i="265"/>
  <c r="AF111" i="265"/>
  <c r="AE111" i="265"/>
  <c r="AD111" i="265"/>
  <c r="AC111" i="265"/>
  <c r="AB111" i="265"/>
  <c r="AO110" i="265"/>
  <c r="AN110" i="265"/>
  <c r="AM110" i="265"/>
  <c r="AL110" i="265"/>
  <c r="AK110" i="265"/>
  <c r="AJ110" i="265"/>
  <c r="AI110" i="265"/>
  <c r="AH110" i="265"/>
  <c r="AG110" i="265"/>
  <c r="AF110" i="265"/>
  <c r="AE110" i="265"/>
  <c r="AD110" i="265"/>
  <c r="AC110" i="265"/>
  <c r="AB110" i="265"/>
  <c r="AO109" i="265"/>
  <c r="AN109" i="265"/>
  <c r="AM109" i="265"/>
  <c r="AL109" i="265"/>
  <c r="AK109" i="265"/>
  <c r="AJ109" i="265"/>
  <c r="AI109" i="265"/>
  <c r="AH109" i="265"/>
  <c r="AG109" i="265"/>
  <c r="AF109" i="265"/>
  <c r="AE109" i="265"/>
  <c r="AD109" i="265"/>
  <c r="AC109" i="265"/>
  <c r="AB109" i="265"/>
  <c r="AO108" i="265"/>
  <c r="AN108" i="265"/>
  <c r="AM108" i="265"/>
  <c r="AL108" i="265"/>
  <c r="AK108" i="265"/>
  <c r="AJ108" i="265"/>
  <c r="AI108" i="265"/>
  <c r="AH108" i="265"/>
  <c r="AG108" i="265"/>
  <c r="AF108" i="265"/>
  <c r="AE108" i="265"/>
  <c r="AD108" i="265"/>
  <c r="AC108" i="265"/>
  <c r="AB108" i="265"/>
  <c r="AO107" i="265"/>
  <c r="AN107" i="265"/>
  <c r="AM107" i="265"/>
  <c r="AL107" i="265"/>
  <c r="AK107" i="265"/>
  <c r="AJ107" i="265"/>
  <c r="AI107" i="265"/>
  <c r="AH107" i="265"/>
  <c r="AG107" i="265"/>
  <c r="AF107" i="265"/>
  <c r="AE107" i="265"/>
  <c r="AD107" i="265"/>
  <c r="AC107" i="265"/>
  <c r="AB107" i="265"/>
  <c r="AO106" i="265"/>
  <c r="AN106" i="265"/>
  <c r="AM106" i="265"/>
  <c r="AL106" i="265"/>
  <c r="AK106" i="265"/>
  <c r="AJ106" i="265"/>
  <c r="AI106" i="265"/>
  <c r="AH106" i="265"/>
  <c r="AG106" i="265"/>
  <c r="AF106" i="265"/>
  <c r="AE106" i="265"/>
  <c r="AD106" i="265"/>
  <c r="AC106" i="265"/>
  <c r="AB106" i="265"/>
  <c r="AO105" i="265"/>
  <c r="AN105" i="265"/>
  <c r="AM105" i="265"/>
  <c r="AL105" i="265"/>
  <c r="AK105" i="265"/>
  <c r="AJ105" i="265"/>
  <c r="AI105" i="265"/>
  <c r="AH105" i="265"/>
  <c r="AG105" i="265"/>
  <c r="AF105" i="265"/>
  <c r="AE105" i="265"/>
  <c r="AD105" i="265"/>
  <c r="AC105" i="265"/>
  <c r="AB105" i="265"/>
  <c r="AO104" i="265"/>
  <c r="AN104" i="265"/>
  <c r="AM104" i="265"/>
  <c r="AL104" i="265"/>
  <c r="AK104" i="265"/>
  <c r="AJ104" i="265"/>
  <c r="AI104" i="265"/>
  <c r="AH104" i="265"/>
  <c r="AG104" i="265"/>
  <c r="AF104" i="265"/>
  <c r="AE104" i="265"/>
  <c r="AD104" i="265"/>
  <c r="AC104" i="265"/>
  <c r="AB104" i="265"/>
  <c r="X100" i="265"/>
  <c r="W100" i="265"/>
  <c r="V100" i="265"/>
  <c r="U100" i="265"/>
  <c r="T100" i="265"/>
  <c r="S100" i="265"/>
  <c r="R100" i="265"/>
  <c r="Q100" i="265"/>
  <c r="P100" i="265"/>
  <c r="O100" i="265"/>
  <c r="N100" i="265"/>
  <c r="M100" i="265"/>
  <c r="L100" i="265"/>
  <c r="K100" i="265"/>
  <c r="AO99" i="265"/>
  <c r="AN99" i="265"/>
  <c r="AM99" i="265"/>
  <c r="AL99" i="265"/>
  <c r="AK99" i="265"/>
  <c r="AJ99" i="265"/>
  <c r="AI99" i="265"/>
  <c r="AH99" i="265"/>
  <c r="AG99" i="265"/>
  <c r="AF99" i="265"/>
  <c r="AE99" i="265"/>
  <c r="AD99" i="265"/>
  <c r="AC99" i="265"/>
  <c r="AB99" i="265"/>
  <c r="AO98" i="265"/>
  <c r="AN98" i="265"/>
  <c r="AM98" i="265"/>
  <c r="AL98" i="265"/>
  <c r="AK98" i="265"/>
  <c r="AJ98" i="265"/>
  <c r="AI98" i="265"/>
  <c r="AH98" i="265"/>
  <c r="AG98" i="265"/>
  <c r="AF98" i="265"/>
  <c r="AE98" i="265"/>
  <c r="AD98" i="265"/>
  <c r="AC98" i="265"/>
  <c r="AB98" i="265"/>
  <c r="AO97" i="265"/>
  <c r="AN97" i="265"/>
  <c r="AM97" i="265"/>
  <c r="AL97" i="265"/>
  <c r="AK97" i="265"/>
  <c r="AJ97" i="265"/>
  <c r="AI97" i="265"/>
  <c r="AH97" i="265"/>
  <c r="AG97" i="265"/>
  <c r="AF97" i="265"/>
  <c r="AE97" i="265"/>
  <c r="AD97" i="265"/>
  <c r="AC97" i="265"/>
  <c r="AB97" i="265"/>
  <c r="AO96" i="265"/>
  <c r="AN96" i="265"/>
  <c r="AM96" i="265"/>
  <c r="AL96" i="265"/>
  <c r="AK96" i="265"/>
  <c r="AJ96" i="265"/>
  <c r="AI96" i="265"/>
  <c r="AH96" i="265"/>
  <c r="AG96" i="265"/>
  <c r="AF96" i="265"/>
  <c r="AE96" i="265"/>
  <c r="AD96" i="265"/>
  <c r="AC96" i="265"/>
  <c r="AB96" i="265"/>
  <c r="AO95" i="265"/>
  <c r="AN95" i="265"/>
  <c r="AM95" i="265"/>
  <c r="AL95" i="265"/>
  <c r="AK95" i="265"/>
  <c r="AJ95" i="265"/>
  <c r="AI95" i="265"/>
  <c r="AH95" i="265"/>
  <c r="AG95" i="265"/>
  <c r="AF95" i="265"/>
  <c r="AE95" i="265"/>
  <c r="AD95" i="265"/>
  <c r="AC95" i="265"/>
  <c r="AB95" i="265"/>
  <c r="AO94" i="265"/>
  <c r="AN94" i="265"/>
  <c r="AM94" i="265"/>
  <c r="AL94" i="265"/>
  <c r="AK94" i="265"/>
  <c r="AJ94" i="265"/>
  <c r="AI94" i="265"/>
  <c r="AH94" i="265"/>
  <c r="AG94" i="265"/>
  <c r="AF94" i="265"/>
  <c r="AE94" i="265"/>
  <c r="AD94" i="265"/>
  <c r="AC94" i="265"/>
  <c r="AB94" i="265"/>
  <c r="X90" i="265"/>
  <c r="AO89" i="265"/>
  <c r="AN89" i="265"/>
  <c r="AM89" i="265"/>
  <c r="AL89" i="265"/>
  <c r="AK89" i="265"/>
  <c r="AJ89" i="265"/>
  <c r="AI89" i="265"/>
  <c r="AH89" i="265"/>
  <c r="AG89" i="265"/>
  <c r="AF89" i="265"/>
  <c r="AE89" i="265"/>
  <c r="AD89" i="265"/>
  <c r="AC89" i="265"/>
  <c r="AB89" i="265"/>
  <c r="AO88" i="265"/>
  <c r="AN88" i="265"/>
  <c r="AM88" i="265"/>
  <c r="AL88" i="265"/>
  <c r="AK88" i="265"/>
  <c r="AJ88" i="265"/>
  <c r="AI88" i="265"/>
  <c r="AH88" i="265"/>
  <c r="AG88" i="265"/>
  <c r="AF88" i="265"/>
  <c r="AE88" i="265"/>
  <c r="AD88" i="265"/>
  <c r="AC88" i="265"/>
  <c r="AB88" i="265"/>
  <c r="AO87" i="265"/>
  <c r="AN87" i="265"/>
  <c r="AM87" i="265"/>
  <c r="AL87" i="265"/>
  <c r="AK87" i="265"/>
  <c r="AJ87" i="265"/>
  <c r="AI87" i="265"/>
  <c r="AH87" i="265"/>
  <c r="AG87" i="265"/>
  <c r="AF87" i="265"/>
  <c r="AE87" i="265"/>
  <c r="AD87" i="265"/>
  <c r="AC87" i="265"/>
  <c r="AB87" i="265"/>
  <c r="AO86" i="265"/>
  <c r="AN86" i="265"/>
  <c r="AM86" i="265"/>
  <c r="AL86" i="265"/>
  <c r="AK86" i="265"/>
  <c r="AJ86" i="265"/>
  <c r="AI86" i="265"/>
  <c r="AH86" i="265"/>
  <c r="AG86" i="265"/>
  <c r="AF86" i="265"/>
  <c r="AE86" i="265"/>
  <c r="AD86" i="265"/>
  <c r="AC86" i="265"/>
  <c r="AB86" i="265"/>
  <c r="AO85" i="265"/>
  <c r="AN85" i="265"/>
  <c r="AM85" i="265"/>
  <c r="AL85" i="265"/>
  <c r="AK85" i="265"/>
  <c r="AJ85" i="265"/>
  <c r="AI85" i="265"/>
  <c r="AH85" i="265"/>
  <c r="AG85" i="265"/>
  <c r="AF85" i="265"/>
  <c r="AE85" i="265"/>
  <c r="AD85" i="265"/>
  <c r="AC85" i="265"/>
  <c r="AB85" i="265"/>
  <c r="AO84" i="265"/>
  <c r="AN84" i="265"/>
  <c r="AM84" i="265"/>
  <c r="AL84" i="265"/>
  <c r="AK84" i="265"/>
  <c r="AJ84" i="265"/>
  <c r="AI84" i="265"/>
  <c r="AH84" i="265"/>
  <c r="AG84" i="265"/>
  <c r="AF84" i="265"/>
  <c r="AE84" i="265"/>
  <c r="AD84" i="265"/>
  <c r="AC84" i="265"/>
  <c r="AB84" i="265"/>
  <c r="H84" i="265"/>
  <c r="G84" i="265"/>
  <c r="H85" i="265"/>
  <c r="G85" i="265"/>
  <c r="H86" i="265"/>
  <c r="G86" i="265"/>
  <c r="H87" i="265"/>
  <c r="G87" i="265"/>
  <c r="H88" i="265"/>
  <c r="G88" i="265"/>
  <c r="H89" i="265"/>
  <c r="G89" i="265"/>
  <c r="H94" i="265"/>
  <c r="G94" i="265"/>
  <c r="H95" i="265"/>
  <c r="G95" i="265"/>
  <c r="H96" i="265"/>
  <c r="G96" i="265"/>
  <c r="H97" i="265"/>
  <c r="G97" i="265"/>
  <c r="H98" i="265"/>
  <c r="G98" i="265"/>
  <c r="H99" i="265"/>
  <c r="G99" i="265"/>
  <c r="H104" i="265"/>
  <c r="G104" i="265"/>
  <c r="H105" i="265"/>
  <c r="G105" i="265"/>
  <c r="H106" i="265"/>
  <c r="G106" i="265"/>
  <c r="H107" i="265"/>
  <c r="G107" i="265"/>
  <c r="H108" i="265"/>
  <c r="G108" i="265"/>
  <c r="H109" i="265"/>
  <c r="G109" i="265"/>
  <c r="H110" i="265"/>
  <c r="G110" i="265"/>
  <c r="H111" i="265"/>
  <c r="G111" i="265"/>
  <c r="H112" i="265"/>
  <c r="G112" i="265"/>
  <c r="H113" i="265"/>
  <c r="G113" i="265"/>
  <c r="H118" i="265"/>
  <c r="G118" i="265"/>
  <c r="H119" i="265"/>
  <c r="G119" i="265"/>
  <c r="H120" i="265"/>
  <c r="G120" i="265"/>
  <c r="H121" i="265"/>
  <c r="G121" i="265"/>
  <c r="H122" i="265"/>
  <c r="G122" i="265"/>
  <c r="H123" i="265"/>
  <c r="G123" i="265"/>
  <c r="H124" i="265"/>
  <c r="G124" i="265"/>
  <c r="H125" i="265"/>
  <c r="G125" i="265"/>
  <c r="H126" i="265"/>
  <c r="G126" i="265"/>
  <c r="H127" i="265"/>
  <c r="G127" i="265"/>
  <c r="K18" i="265"/>
  <c r="L18" i="265"/>
  <c r="M18" i="265"/>
  <c r="N18" i="265"/>
  <c r="O18" i="265"/>
  <c r="P18" i="265"/>
  <c r="Q18" i="265"/>
  <c r="R18" i="265"/>
  <c r="S18" i="265"/>
  <c r="T18" i="265"/>
  <c r="U18" i="265"/>
  <c r="V18" i="265"/>
  <c r="W18" i="265"/>
  <c r="X18" i="265"/>
  <c r="AO63" i="265"/>
  <c r="AN63" i="265"/>
  <c r="AM63" i="265"/>
  <c r="AL63" i="265"/>
  <c r="AK63" i="265"/>
  <c r="AJ63" i="265"/>
  <c r="AI63" i="265"/>
  <c r="AH63" i="265"/>
  <c r="AG63" i="265"/>
  <c r="AF63" i="265"/>
  <c r="AE63" i="265"/>
  <c r="AD63" i="265"/>
  <c r="AC63" i="265"/>
  <c r="AB63" i="265"/>
  <c r="AO62" i="265"/>
  <c r="AN62" i="265"/>
  <c r="AM62" i="265"/>
  <c r="AL62" i="265"/>
  <c r="AK62" i="265"/>
  <c r="AJ62" i="265"/>
  <c r="AI62" i="265"/>
  <c r="AH62" i="265"/>
  <c r="AG62" i="265"/>
  <c r="AF62" i="265"/>
  <c r="AE62" i="265"/>
  <c r="AD62" i="265"/>
  <c r="AC62" i="265"/>
  <c r="AB62" i="265"/>
  <c r="AO61" i="265"/>
  <c r="AN61" i="265"/>
  <c r="AM61" i="265"/>
  <c r="AL61" i="265"/>
  <c r="AK61" i="265"/>
  <c r="AJ61" i="265"/>
  <c r="AI61" i="265"/>
  <c r="AH61" i="265"/>
  <c r="AG61" i="265"/>
  <c r="AF61" i="265"/>
  <c r="AE61" i="265"/>
  <c r="AD61" i="265"/>
  <c r="AC61" i="265"/>
  <c r="AB61" i="265"/>
  <c r="AO60" i="265"/>
  <c r="AN60" i="265"/>
  <c r="AM60" i="265"/>
  <c r="AL60" i="265"/>
  <c r="AK60" i="265"/>
  <c r="AJ60" i="265"/>
  <c r="AI60" i="265"/>
  <c r="AH60" i="265"/>
  <c r="AG60" i="265"/>
  <c r="AF60" i="265"/>
  <c r="AE60" i="265"/>
  <c r="AD60" i="265"/>
  <c r="AC60" i="265"/>
  <c r="AB60" i="265"/>
  <c r="AO59" i="265"/>
  <c r="AN59" i="265"/>
  <c r="AM59" i="265"/>
  <c r="AL59" i="265"/>
  <c r="AK59" i="265"/>
  <c r="AJ59" i="265"/>
  <c r="AI59" i="265"/>
  <c r="AH59" i="265"/>
  <c r="AG59" i="265"/>
  <c r="AF59" i="265"/>
  <c r="AE59" i="265"/>
  <c r="AD59" i="265"/>
  <c r="AC59" i="265"/>
  <c r="AB59" i="265"/>
  <c r="AO54" i="265"/>
  <c r="AN54" i="265"/>
  <c r="AM54" i="265"/>
  <c r="AL54" i="265"/>
  <c r="AK54" i="265"/>
  <c r="AJ54" i="265"/>
  <c r="AI54" i="265"/>
  <c r="AH54" i="265"/>
  <c r="AG54" i="265"/>
  <c r="AF54" i="265"/>
  <c r="AE54" i="265"/>
  <c r="AD54" i="265"/>
  <c r="AC54" i="265"/>
  <c r="AB54" i="265"/>
  <c r="AO53" i="265"/>
  <c r="AN53" i="265"/>
  <c r="AM53" i="265"/>
  <c r="AL53" i="265"/>
  <c r="AK53" i="265"/>
  <c r="AJ53" i="265"/>
  <c r="AI53" i="265"/>
  <c r="AH53" i="265"/>
  <c r="AG53" i="265"/>
  <c r="AF53" i="265"/>
  <c r="AE53" i="265"/>
  <c r="AD53" i="265"/>
  <c r="AC53" i="265"/>
  <c r="AB53" i="265"/>
  <c r="AO52" i="265"/>
  <c r="AN52" i="265"/>
  <c r="AM52" i="265"/>
  <c r="AL52" i="265"/>
  <c r="AK52" i="265"/>
  <c r="AJ52" i="265"/>
  <c r="AI52" i="265"/>
  <c r="AH52" i="265"/>
  <c r="AG52" i="265"/>
  <c r="AF52" i="265"/>
  <c r="AE52" i="265"/>
  <c r="AD52" i="265"/>
  <c r="AC52" i="265"/>
  <c r="AB52" i="265"/>
  <c r="AO51" i="265"/>
  <c r="AN51" i="265"/>
  <c r="AM51" i="265"/>
  <c r="AL51" i="265"/>
  <c r="AK51" i="265"/>
  <c r="AJ51" i="265"/>
  <c r="AI51" i="265"/>
  <c r="AH51" i="265"/>
  <c r="AG51" i="265"/>
  <c r="AF51" i="265"/>
  <c r="AE51" i="265"/>
  <c r="AD51" i="265"/>
  <c r="AC51" i="265"/>
  <c r="AB51" i="265"/>
  <c r="AO50" i="265"/>
  <c r="AN50" i="265"/>
  <c r="AM50" i="265"/>
  <c r="AL50" i="265"/>
  <c r="AK50" i="265"/>
  <c r="AJ50" i="265"/>
  <c r="AI50" i="265"/>
  <c r="AH50" i="265"/>
  <c r="AG50" i="265"/>
  <c r="AF50" i="265"/>
  <c r="AE50" i="265"/>
  <c r="AD50" i="265"/>
  <c r="AC50" i="265"/>
  <c r="AB50" i="265"/>
  <c r="AO49" i="265"/>
  <c r="AN49" i="265"/>
  <c r="AM49" i="265"/>
  <c r="AL49" i="265"/>
  <c r="AK49" i="265"/>
  <c r="AJ49" i="265"/>
  <c r="AI49" i="265"/>
  <c r="AH49" i="265"/>
  <c r="AG49" i="265"/>
  <c r="AF49" i="265"/>
  <c r="AE49" i="265"/>
  <c r="AD49" i="265"/>
  <c r="AC49" i="265"/>
  <c r="AB49" i="265"/>
  <c r="AO48" i="265"/>
  <c r="AN48" i="265"/>
  <c r="AM48" i="265"/>
  <c r="AL48" i="265"/>
  <c r="AK48" i="265"/>
  <c r="AJ48" i="265"/>
  <c r="AI48" i="265"/>
  <c r="AH48" i="265"/>
  <c r="AG48" i="265"/>
  <c r="AF48" i="265"/>
  <c r="AE48" i="265"/>
  <c r="AD48" i="265"/>
  <c r="AC48" i="265"/>
  <c r="AB48" i="265"/>
  <c r="AO47" i="265"/>
  <c r="AN47" i="265"/>
  <c r="AM47" i="265"/>
  <c r="AL47" i="265"/>
  <c r="AK47" i="265"/>
  <c r="AJ47" i="265"/>
  <c r="AI47" i="265"/>
  <c r="AH47" i="265"/>
  <c r="AG47" i="265"/>
  <c r="AF47" i="265"/>
  <c r="AE47" i="265"/>
  <c r="AD47" i="265"/>
  <c r="AC47" i="265"/>
  <c r="AB47" i="265"/>
  <c r="AO46" i="265"/>
  <c r="AN46" i="265"/>
  <c r="AM46" i="265"/>
  <c r="AL46" i="265"/>
  <c r="AK46" i="265"/>
  <c r="AJ46" i="265"/>
  <c r="AI46" i="265"/>
  <c r="AH46" i="265"/>
  <c r="AG46" i="265"/>
  <c r="AF46" i="265"/>
  <c r="AE46" i="265"/>
  <c r="AD46" i="265"/>
  <c r="AC46" i="265"/>
  <c r="AB46" i="265"/>
  <c r="AO45" i="265"/>
  <c r="AN45" i="265"/>
  <c r="AM45" i="265"/>
  <c r="AL45" i="265"/>
  <c r="AK45" i="265"/>
  <c r="AJ45" i="265"/>
  <c r="AI45" i="265"/>
  <c r="AH45" i="265"/>
  <c r="AG45" i="265"/>
  <c r="AF45" i="265"/>
  <c r="AE45" i="265"/>
  <c r="AD45" i="265"/>
  <c r="AC45" i="265"/>
  <c r="AB45" i="265"/>
  <c r="AO40" i="265"/>
  <c r="AN40" i="265"/>
  <c r="AM40" i="265"/>
  <c r="AL40" i="265"/>
  <c r="AK40" i="265"/>
  <c r="AJ40" i="265"/>
  <c r="AI40" i="265"/>
  <c r="AH40" i="265"/>
  <c r="AG40" i="265"/>
  <c r="AF40" i="265"/>
  <c r="AE40" i="265"/>
  <c r="AD40" i="265"/>
  <c r="AC40" i="265"/>
  <c r="AB40" i="265"/>
  <c r="AO39" i="265"/>
  <c r="AN39" i="265"/>
  <c r="AM39" i="265"/>
  <c r="AL39" i="265"/>
  <c r="AK39" i="265"/>
  <c r="AJ39" i="265"/>
  <c r="AI39" i="265"/>
  <c r="AH39" i="265"/>
  <c r="AG39" i="265"/>
  <c r="AF39" i="265"/>
  <c r="AE39" i="265"/>
  <c r="AD39" i="265"/>
  <c r="AC39" i="265"/>
  <c r="AB39" i="265"/>
  <c r="AO38" i="265"/>
  <c r="AN38" i="265"/>
  <c r="AM38" i="265"/>
  <c r="AL38" i="265"/>
  <c r="AK38" i="265"/>
  <c r="AJ38" i="265"/>
  <c r="AI38" i="265"/>
  <c r="AH38" i="265"/>
  <c r="AG38" i="265"/>
  <c r="AF38" i="265"/>
  <c r="AE38" i="265"/>
  <c r="AD38" i="265"/>
  <c r="AC38" i="265"/>
  <c r="AB38" i="265"/>
  <c r="AO37" i="265"/>
  <c r="AN37" i="265"/>
  <c r="AM37" i="265"/>
  <c r="AL37" i="265"/>
  <c r="AK37" i="265"/>
  <c r="AJ37" i="265"/>
  <c r="AI37" i="265"/>
  <c r="AH37" i="265"/>
  <c r="AG37" i="265"/>
  <c r="AF37" i="265"/>
  <c r="AE37" i="265"/>
  <c r="AD37" i="265"/>
  <c r="AC37" i="265"/>
  <c r="AB37" i="265"/>
  <c r="AO36" i="265"/>
  <c r="AN36" i="265"/>
  <c r="AM36" i="265"/>
  <c r="AL36" i="265"/>
  <c r="AK36" i="265"/>
  <c r="AJ36" i="265"/>
  <c r="AI36" i="265"/>
  <c r="AH36" i="265"/>
  <c r="AG36" i="265"/>
  <c r="AF36" i="265"/>
  <c r="AE36" i="265"/>
  <c r="AD36" i="265"/>
  <c r="AC36" i="265"/>
  <c r="AB36" i="265"/>
  <c r="AO35" i="265"/>
  <c r="AN35" i="265"/>
  <c r="AM35" i="265"/>
  <c r="AL35" i="265"/>
  <c r="AK35" i="265"/>
  <c r="AJ35" i="265"/>
  <c r="AI35" i="265"/>
  <c r="AH35" i="265"/>
  <c r="AG35" i="265"/>
  <c r="AF35" i="265"/>
  <c r="AE35" i="265"/>
  <c r="AD35" i="265"/>
  <c r="AC35" i="265"/>
  <c r="AB35" i="265"/>
  <c r="AO34" i="265"/>
  <c r="AN34" i="265"/>
  <c r="AM34" i="265"/>
  <c r="AL34" i="265"/>
  <c r="AK34" i="265"/>
  <c r="AJ34" i="265"/>
  <c r="AI34" i="265"/>
  <c r="AH34" i="265"/>
  <c r="AG34" i="265"/>
  <c r="AF34" i="265"/>
  <c r="AE34" i="265"/>
  <c r="AD34" i="265"/>
  <c r="AC34" i="265"/>
  <c r="AB34" i="265"/>
  <c r="AO33" i="265"/>
  <c r="AN33" i="265"/>
  <c r="AM33" i="265"/>
  <c r="AL33" i="265"/>
  <c r="AK33" i="265"/>
  <c r="AJ33" i="265"/>
  <c r="AI33" i="265"/>
  <c r="AH33" i="265"/>
  <c r="AG33" i="265"/>
  <c r="AF33" i="265"/>
  <c r="AE33" i="265"/>
  <c r="AD33" i="265"/>
  <c r="AC33" i="265"/>
  <c r="AB33" i="265"/>
  <c r="AO32" i="265"/>
  <c r="AN32" i="265"/>
  <c r="AM32" i="265"/>
  <c r="AL32" i="265"/>
  <c r="AK32" i="265"/>
  <c r="AJ32" i="265"/>
  <c r="AI32" i="265"/>
  <c r="AH32" i="265"/>
  <c r="AG32" i="265"/>
  <c r="AF32" i="265"/>
  <c r="AE32" i="265"/>
  <c r="AD32" i="265"/>
  <c r="AC32" i="265"/>
  <c r="AB32" i="265"/>
  <c r="AO31" i="265"/>
  <c r="AN31" i="265"/>
  <c r="AM31" i="265"/>
  <c r="AL31" i="265"/>
  <c r="AK31" i="265"/>
  <c r="AJ31" i="265"/>
  <c r="AI31" i="265"/>
  <c r="AH31" i="265"/>
  <c r="AG31" i="265"/>
  <c r="AF31" i="265"/>
  <c r="AE31" i="265"/>
  <c r="AD31" i="265"/>
  <c r="AC31" i="265"/>
  <c r="AB31" i="265"/>
  <c r="AO26" i="265"/>
  <c r="AN26" i="265"/>
  <c r="AM26" i="265"/>
  <c r="AL26" i="265"/>
  <c r="AK26" i="265"/>
  <c r="AJ26" i="265"/>
  <c r="AI26" i="265"/>
  <c r="AH26" i="265"/>
  <c r="AG26" i="265"/>
  <c r="AF26" i="265"/>
  <c r="AE26" i="265"/>
  <c r="AD26" i="265"/>
  <c r="AC26" i="265"/>
  <c r="AB26" i="265"/>
  <c r="AO25" i="265"/>
  <c r="AN25" i="265"/>
  <c r="AM25" i="265"/>
  <c r="AL25" i="265"/>
  <c r="AK25" i="265"/>
  <c r="AJ25" i="265"/>
  <c r="AI25" i="265"/>
  <c r="AH25" i="265"/>
  <c r="AG25" i="265"/>
  <c r="AF25" i="265"/>
  <c r="AE25" i="265"/>
  <c r="AD25" i="265"/>
  <c r="AC25" i="265"/>
  <c r="AB25" i="265"/>
  <c r="AO24" i="265"/>
  <c r="AN24" i="265"/>
  <c r="AM24" i="265"/>
  <c r="AL24" i="265"/>
  <c r="AK24" i="265"/>
  <c r="AJ24" i="265"/>
  <c r="AI24" i="265"/>
  <c r="AH24" i="265"/>
  <c r="AG24" i="265"/>
  <c r="AF24" i="265"/>
  <c r="AE24" i="265"/>
  <c r="AD24" i="265"/>
  <c r="AC24" i="265"/>
  <c r="AB24" i="265"/>
  <c r="AO23" i="265"/>
  <c r="AN23" i="265"/>
  <c r="AM23" i="265"/>
  <c r="AL23" i="265"/>
  <c r="AK23" i="265"/>
  <c r="AJ23" i="265"/>
  <c r="AI23" i="265"/>
  <c r="AH23" i="265"/>
  <c r="AG23" i="265"/>
  <c r="AF23" i="265"/>
  <c r="AE23" i="265"/>
  <c r="AD23" i="265"/>
  <c r="AC23" i="265"/>
  <c r="AB23" i="265"/>
  <c r="AO22" i="265"/>
  <c r="AN22" i="265"/>
  <c r="AM22" i="265"/>
  <c r="AL22" i="265"/>
  <c r="AK22" i="265"/>
  <c r="AJ22" i="265"/>
  <c r="AI22" i="265"/>
  <c r="AH22" i="265"/>
  <c r="AG22" i="265"/>
  <c r="AF22" i="265"/>
  <c r="AE22" i="265"/>
  <c r="AD22" i="265"/>
  <c r="AC22" i="265"/>
  <c r="AB22" i="265"/>
  <c r="AO21" i="265"/>
  <c r="AN21" i="265"/>
  <c r="AM21" i="265"/>
  <c r="AL21" i="265"/>
  <c r="AK21" i="265"/>
  <c r="AJ21" i="265"/>
  <c r="AI21" i="265"/>
  <c r="AH21" i="265"/>
  <c r="AG21" i="265"/>
  <c r="AF21" i="265"/>
  <c r="AE21" i="265"/>
  <c r="AD21" i="265"/>
  <c r="AC21" i="265"/>
  <c r="AB21" i="265"/>
  <c r="AO20" i="265"/>
  <c r="AN20" i="265"/>
  <c r="AM20" i="265"/>
  <c r="AL20" i="265"/>
  <c r="AK20" i="265"/>
  <c r="AJ20" i="265"/>
  <c r="AI20" i="265"/>
  <c r="AH20" i="265"/>
  <c r="AG20" i="265"/>
  <c r="AF20" i="265"/>
  <c r="AE20" i="265"/>
  <c r="AD20" i="265"/>
  <c r="AC20" i="265"/>
  <c r="AB20" i="265"/>
  <c r="H20" i="265"/>
  <c r="G20" i="265"/>
  <c r="H21" i="265"/>
  <c r="G21" i="265"/>
  <c r="H22" i="265"/>
  <c r="G22" i="265"/>
  <c r="H23" i="265"/>
  <c r="G23" i="265"/>
  <c r="H24" i="265"/>
  <c r="G24" i="265"/>
  <c r="H25" i="265"/>
  <c r="G25" i="265"/>
  <c r="H26" i="265"/>
  <c r="G26" i="265"/>
  <c r="H31" i="265"/>
  <c r="G31" i="265"/>
  <c r="H32" i="265"/>
  <c r="G32" i="265"/>
  <c r="H33" i="265"/>
  <c r="G33" i="265"/>
  <c r="H34" i="265"/>
  <c r="G34" i="265"/>
  <c r="H35" i="265"/>
  <c r="G35" i="265"/>
  <c r="H36" i="265"/>
  <c r="G36" i="265"/>
  <c r="H37" i="265"/>
  <c r="G37" i="265"/>
  <c r="H38" i="265"/>
  <c r="G38" i="265"/>
  <c r="H39" i="265"/>
  <c r="G39" i="265"/>
  <c r="H40" i="265"/>
  <c r="G40" i="265"/>
  <c r="H45" i="265"/>
  <c r="G45" i="265"/>
  <c r="H46" i="265"/>
  <c r="G46" i="265"/>
  <c r="H47" i="265"/>
  <c r="G47" i="265"/>
  <c r="H48" i="265"/>
  <c r="G48" i="265"/>
  <c r="H49" i="265"/>
  <c r="G49" i="265"/>
  <c r="H50" i="265"/>
  <c r="G50" i="265"/>
  <c r="H51" i="265"/>
  <c r="G51" i="265"/>
  <c r="H52" i="265"/>
  <c r="G52" i="265"/>
  <c r="H53" i="265"/>
  <c r="G53" i="265"/>
  <c r="H54" i="265"/>
  <c r="G54" i="265"/>
  <c r="H59" i="265"/>
  <c r="G59" i="265"/>
  <c r="H60" i="265"/>
  <c r="G60" i="265"/>
  <c r="H61" i="265"/>
  <c r="G61" i="265"/>
  <c r="H62" i="265"/>
  <c r="G62" i="265"/>
  <c r="H63" i="265"/>
  <c r="G63" i="265"/>
  <c r="K82" i="266"/>
  <c r="L82" i="266"/>
  <c r="M82" i="266"/>
  <c r="N82" i="266"/>
  <c r="O82" i="266"/>
  <c r="P82" i="266"/>
  <c r="Q82" i="266"/>
  <c r="R82" i="266"/>
  <c r="S82" i="266"/>
  <c r="T82" i="266"/>
  <c r="U82" i="266"/>
  <c r="V82" i="266"/>
  <c r="W82" i="266"/>
  <c r="X82" i="266"/>
  <c r="K66" i="266"/>
  <c r="L66" i="266"/>
  <c r="M66" i="266"/>
  <c r="N66" i="266"/>
  <c r="O66" i="266"/>
  <c r="P66" i="266"/>
  <c r="Q66" i="266"/>
  <c r="R66" i="266"/>
  <c r="S66" i="266"/>
  <c r="T66" i="266"/>
  <c r="U66" i="266"/>
  <c r="V66" i="266"/>
  <c r="W66" i="266"/>
  <c r="X66" i="266"/>
  <c r="AO127" i="266"/>
  <c r="AN127" i="266"/>
  <c r="AM127" i="266"/>
  <c r="AL127" i="266"/>
  <c r="AK127" i="266"/>
  <c r="AJ127" i="266"/>
  <c r="AI127" i="266"/>
  <c r="AH127" i="266"/>
  <c r="AG127" i="266"/>
  <c r="AF127" i="266"/>
  <c r="AE127" i="266"/>
  <c r="AD127" i="266"/>
  <c r="AC127" i="266"/>
  <c r="AB127" i="266"/>
  <c r="AO126" i="266"/>
  <c r="AN126" i="266"/>
  <c r="AM126" i="266"/>
  <c r="AL126" i="266"/>
  <c r="AK126" i="266"/>
  <c r="AJ126" i="266"/>
  <c r="AI126" i="266"/>
  <c r="AH126" i="266"/>
  <c r="AG126" i="266"/>
  <c r="AF126" i="266"/>
  <c r="AE126" i="266"/>
  <c r="AD126" i="266"/>
  <c r="AC126" i="266"/>
  <c r="AB126" i="266"/>
  <c r="AO125" i="266"/>
  <c r="AN125" i="266"/>
  <c r="AM125" i="266"/>
  <c r="AL125" i="266"/>
  <c r="AK125" i="266"/>
  <c r="AJ125" i="266"/>
  <c r="AI125" i="266"/>
  <c r="AH125" i="266"/>
  <c r="AG125" i="266"/>
  <c r="AF125" i="266"/>
  <c r="AE125" i="266"/>
  <c r="AD125" i="266"/>
  <c r="AC125" i="266"/>
  <c r="AB125" i="266"/>
  <c r="AO124" i="266"/>
  <c r="AN124" i="266"/>
  <c r="AM124" i="266"/>
  <c r="AL124" i="266"/>
  <c r="AK124" i="266"/>
  <c r="AJ124" i="266"/>
  <c r="AI124" i="266"/>
  <c r="AH124" i="266"/>
  <c r="AG124" i="266"/>
  <c r="AF124" i="266"/>
  <c r="AE124" i="266"/>
  <c r="AD124" i="266"/>
  <c r="AC124" i="266"/>
  <c r="AB124" i="266"/>
  <c r="AO123" i="266"/>
  <c r="AN123" i="266"/>
  <c r="AM123" i="266"/>
  <c r="AL123" i="266"/>
  <c r="AK123" i="266"/>
  <c r="AJ123" i="266"/>
  <c r="AI123" i="266"/>
  <c r="AH123" i="266"/>
  <c r="AG123" i="266"/>
  <c r="AF123" i="266"/>
  <c r="AE123" i="266"/>
  <c r="AD123" i="266"/>
  <c r="AC123" i="266"/>
  <c r="AB123" i="266"/>
  <c r="AO122" i="266"/>
  <c r="AN122" i="266"/>
  <c r="AM122" i="266"/>
  <c r="AL122" i="266"/>
  <c r="AK122" i="266"/>
  <c r="AJ122" i="266"/>
  <c r="AI122" i="266"/>
  <c r="AH122" i="266"/>
  <c r="AG122" i="266"/>
  <c r="AF122" i="266"/>
  <c r="AE122" i="266"/>
  <c r="AD122" i="266"/>
  <c r="AC122" i="266"/>
  <c r="AB122" i="266"/>
  <c r="AO121" i="266"/>
  <c r="AN121" i="266"/>
  <c r="AM121" i="266"/>
  <c r="AL121" i="266"/>
  <c r="AK121" i="266"/>
  <c r="AJ121" i="266"/>
  <c r="AI121" i="266"/>
  <c r="AH121" i="266"/>
  <c r="AG121" i="266"/>
  <c r="AF121" i="266"/>
  <c r="AE121" i="266"/>
  <c r="AD121" i="266"/>
  <c r="AC121" i="266"/>
  <c r="AB121" i="266"/>
  <c r="AO120" i="266"/>
  <c r="AN120" i="266"/>
  <c r="AM120" i="266"/>
  <c r="AL120" i="266"/>
  <c r="AK120" i="266"/>
  <c r="AJ120" i="266"/>
  <c r="AI120" i="266"/>
  <c r="AH120" i="266"/>
  <c r="AG120" i="266"/>
  <c r="AF120" i="266"/>
  <c r="AE120" i="266"/>
  <c r="AD120" i="266"/>
  <c r="AC120" i="266"/>
  <c r="AB120" i="266"/>
  <c r="AO119" i="266"/>
  <c r="AN119" i="266"/>
  <c r="AM119" i="266"/>
  <c r="AL119" i="266"/>
  <c r="AK119" i="266"/>
  <c r="AJ119" i="266"/>
  <c r="AI119" i="266"/>
  <c r="AH119" i="266"/>
  <c r="AG119" i="266"/>
  <c r="AF119" i="266"/>
  <c r="AE119" i="266"/>
  <c r="AD119" i="266"/>
  <c r="AC119" i="266"/>
  <c r="AB119" i="266"/>
  <c r="AO118" i="266"/>
  <c r="AN118" i="266"/>
  <c r="AM118" i="266"/>
  <c r="AL118" i="266"/>
  <c r="AK118" i="266"/>
  <c r="AJ118" i="266"/>
  <c r="AI118" i="266"/>
  <c r="AH118" i="266"/>
  <c r="AG118" i="266"/>
  <c r="AF118" i="266"/>
  <c r="AE118" i="266"/>
  <c r="AD118" i="266"/>
  <c r="AC118" i="266"/>
  <c r="AB118" i="266"/>
  <c r="AO113" i="266"/>
  <c r="AN113" i="266"/>
  <c r="AM113" i="266"/>
  <c r="AL113" i="266"/>
  <c r="AK113" i="266"/>
  <c r="AJ113" i="266"/>
  <c r="AI113" i="266"/>
  <c r="AH113" i="266"/>
  <c r="AG113" i="266"/>
  <c r="AF113" i="266"/>
  <c r="AE113" i="266"/>
  <c r="AD113" i="266"/>
  <c r="AC113" i="266"/>
  <c r="AB113" i="266"/>
  <c r="AO112" i="266"/>
  <c r="AN112" i="266"/>
  <c r="AM112" i="266"/>
  <c r="AL112" i="266"/>
  <c r="AK112" i="266"/>
  <c r="AJ112" i="266"/>
  <c r="AI112" i="266"/>
  <c r="AH112" i="266"/>
  <c r="AG112" i="266"/>
  <c r="AF112" i="266"/>
  <c r="AE112" i="266"/>
  <c r="AD112" i="266"/>
  <c r="AC112" i="266"/>
  <c r="AB112" i="266"/>
  <c r="AO111" i="266"/>
  <c r="AN111" i="266"/>
  <c r="AM111" i="266"/>
  <c r="AL111" i="266"/>
  <c r="AK111" i="266"/>
  <c r="AJ111" i="266"/>
  <c r="AI111" i="266"/>
  <c r="AH111" i="266"/>
  <c r="AG111" i="266"/>
  <c r="AF111" i="266"/>
  <c r="AE111" i="266"/>
  <c r="AD111" i="266"/>
  <c r="AC111" i="266"/>
  <c r="AB111" i="266"/>
  <c r="AO110" i="266"/>
  <c r="AN110" i="266"/>
  <c r="AM110" i="266"/>
  <c r="AL110" i="266"/>
  <c r="AK110" i="266"/>
  <c r="AJ110" i="266"/>
  <c r="AI110" i="266"/>
  <c r="AH110" i="266"/>
  <c r="AG110" i="266"/>
  <c r="AF110" i="266"/>
  <c r="AE110" i="266"/>
  <c r="AD110" i="266"/>
  <c r="AC110" i="266"/>
  <c r="AB110" i="266"/>
  <c r="AO109" i="266"/>
  <c r="AN109" i="266"/>
  <c r="AM109" i="266"/>
  <c r="AL109" i="266"/>
  <c r="AK109" i="266"/>
  <c r="AJ109" i="266"/>
  <c r="AI109" i="266"/>
  <c r="AH109" i="266"/>
  <c r="AG109" i="266"/>
  <c r="AF109" i="266"/>
  <c r="AE109" i="266"/>
  <c r="AD109" i="266"/>
  <c r="AC109" i="266"/>
  <c r="AB109" i="266"/>
  <c r="AO108" i="266"/>
  <c r="AN108" i="266"/>
  <c r="AM108" i="266"/>
  <c r="AL108" i="266"/>
  <c r="AK108" i="266"/>
  <c r="AJ108" i="266"/>
  <c r="AI108" i="266"/>
  <c r="AH108" i="266"/>
  <c r="AG108" i="266"/>
  <c r="AF108" i="266"/>
  <c r="AE108" i="266"/>
  <c r="AD108" i="266"/>
  <c r="AC108" i="266"/>
  <c r="AB108" i="266"/>
  <c r="AO107" i="266"/>
  <c r="AN107" i="266"/>
  <c r="AM107" i="266"/>
  <c r="AL107" i="266"/>
  <c r="AK107" i="266"/>
  <c r="AJ107" i="266"/>
  <c r="AI107" i="266"/>
  <c r="AH107" i="266"/>
  <c r="AG107" i="266"/>
  <c r="AF107" i="266"/>
  <c r="AE107" i="266"/>
  <c r="AD107" i="266"/>
  <c r="AC107" i="266"/>
  <c r="AB107" i="266"/>
  <c r="AO106" i="266"/>
  <c r="AN106" i="266"/>
  <c r="AM106" i="266"/>
  <c r="AL106" i="266"/>
  <c r="AK106" i="266"/>
  <c r="AJ106" i="266"/>
  <c r="AI106" i="266"/>
  <c r="AH106" i="266"/>
  <c r="AG106" i="266"/>
  <c r="AF106" i="266"/>
  <c r="AE106" i="266"/>
  <c r="AD106" i="266"/>
  <c r="AC106" i="266"/>
  <c r="AB106" i="266"/>
  <c r="AO105" i="266"/>
  <c r="AN105" i="266"/>
  <c r="AM105" i="266"/>
  <c r="AL105" i="266"/>
  <c r="AK105" i="266"/>
  <c r="AJ105" i="266"/>
  <c r="AI105" i="266"/>
  <c r="AH105" i="266"/>
  <c r="AG105" i="266"/>
  <c r="AF105" i="266"/>
  <c r="AE105" i="266"/>
  <c r="AD105" i="266"/>
  <c r="AC105" i="266"/>
  <c r="AB105" i="266"/>
  <c r="AO104" i="266"/>
  <c r="AN104" i="266"/>
  <c r="AM104" i="266"/>
  <c r="AL104" i="266"/>
  <c r="AK104" i="266"/>
  <c r="AJ104" i="266"/>
  <c r="AI104" i="266"/>
  <c r="AH104" i="266"/>
  <c r="AG104" i="266"/>
  <c r="AF104" i="266"/>
  <c r="AE104" i="266"/>
  <c r="AD104" i="266"/>
  <c r="AC104" i="266"/>
  <c r="AB104" i="266"/>
  <c r="X100" i="266"/>
  <c r="W100" i="266"/>
  <c r="V100" i="266"/>
  <c r="U100" i="266"/>
  <c r="T100" i="266"/>
  <c r="S100" i="266"/>
  <c r="R100" i="266"/>
  <c r="Q100" i="266"/>
  <c r="P100" i="266"/>
  <c r="O100" i="266"/>
  <c r="N100" i="266"/>
  <c r="M100" i="266"/>
  <c r="L100" i="266"/>
  <c r="K100" i="266"/>
  <c r="AO99" i="266"/>
  <c r="AN99" i="266"/>
  <c r="AM99" i="266"/>
  <c r="AL99" i="266"/>
  <c r="AK99" i="266"/>
  <c r="AJ99" i="266"/>
  <c r="AI99" i="266"/>
  <c r="AH99" i="266"/>
  <c r="AG99" i="266"/>
  <c r="AF99" i="266"/>
  <c r="AE99" i="266"/>
  <c r="AD99" i="266"/>
  <c r="AC99" i="266"/>
  <c r="AB99" i="266"/>
  <c r="AO98" i="266"/>
  <c r="AN98" i="266"/>
  <c r="AM98" i="266"/>
  <c r="AL98" i="266"/>
  <c r="AK98" i="266"/>
  <c r="AJ98" i="266"/>
  <c r="AI98" i="266"/>
  <c r="AH98" i="266"/>
  <c r="AG98" i="266"/>
  <c r="AF98" i="266"/>
  <c r="AE98" i="266"/>
  <c r="AD98" i="266"/>
  <c r="AC98" i="266"/>
  <c r="AB98" i="266"/>
  <c r="AO97" i="266"/>
  <c r="AN97" i="266"/>
  <c r="AM97" i="266"/>
  <c r="AL97" i="266"/>
  <c r="AK97" i="266"/>
  <c r="AJ97" i="266"/>
  <c r="AI97" i="266"/>
  <c r="AH97" i="266"/>
  <c r="AG97" i="266"/>
  <c r="AF97" i="266"/>
  <c r="AE97" i="266"/>
  <c r="AD97" i="266"/>
  <c r="AC97" i="266"/>
  <c r="AB97" i="266"/>
  <c r="AO96" i="266"/>
  <c r="AN96" i="266"/>
  <c r="AM96" i="266"/>
  <c r="AL96" i="266"/>
  <c r="AK96" i="266"/>
  <c r="AJ96" i="266"/>
  <c r="AI96" i="266"/>
  <c r="AH96" i="266"/>
  <c r="AG96" i="266"/>
  <c r="AF96" i="266"/>
  <c r="AE96" i="266"/>
  <c r="AD96" i="266"/>
  <c r="AC96" i="266"/>
  <c r="AB96" i="266"/>
  <c r="AO95" i="266"/>
  <c r="AN95" i="266"/>
  <c r="AM95" i="266"/>
  <c r="AL95" i="266"/>
  <c r="AK95" i="266"/>
  <c r="AJ95" i="266"/>
  <c r="AI95" i="266"/>
  <c r="AH95" i="266"/>
  <c r="AG95" i="266"/>
  <c r="AF95" i="266"/>
  <c r="AE95" i="266"/>
  <c r="AD95" i="266"/>
  <c r="AC95" i="266"/>
  <c r="AB95" i="266"/>
  <c r="AO94" i="266"/>
  <c r="AN94" i="266"/>
  <c r="AM94" i="266"/>
  <c r="AL94" i="266"/>
  <c r="AK94" i="266"/>
  <c r="AJ94" i="266"/>
  <c r="AI94" i="266"/>
  <c r="AH94" i="266"/>
  <c r="AG94" i="266"/>
  <c r="AF94" i="266"/>
  <c r="AE94" i="266"/>
  <c r="AD94" i="266"/>
  <c r="AC94" i="266"/>
  <c r="AB94" i="266"/>
  <c r="X90" i="266"/>
  <c r="AO89" i="266"/>
  <c r="AN89" i="266"/>
  <c r="AM89" i="266"/>
  <c r="AL89" i="266"/>
  <c r="AK89" i="266"/>
  <c r="AJ89" i="266"/>
  <c r="AI89" i="266"/>
  <c r="AH89" i="266"/>
  <c r="AG89" i="266"/>
  <c r="AF89" i="266"/>
  <c r="AE89" i="266"/>
  <c r="AD89" i="266"/>
  <c r="AC89" i="266"/>
  <c r="AB89" i="266"/>
  <c r="AO88" i="266"/>
  <c r="AN88" i="266"/>
  <c r="AM88" i="266"/>
  <c r="AL88" i="266"/>
  <c r="AK88" i="266"/>
  <c r="AJ88" i="266"/>
  <c r="AI88" i="266"/>
  <c r="AH88" i="266"/>
  <c r="AG88" i="266"/>
  <c r="AF88" i="266"/>
  <c r="AE88" i="266"/>
  <c r="AD88" i="266"/>
  <c r="AC88" i="266"/>
  <c r="AB88" i="266"/>
  <c r="AO87" i="266"/>
  <c r="AN87" i="266"/>
  <c r="AM87" i="266"/>
  <c r="AL87" i="266"/>
  <c r="AK87" i="266"/>
  <c r="AJ87" i="266"/>
  <c r="AI87" i="266"/>
  <c r="AH87" i="266"/>
  <c r="AG87" i="266"/>
  <c r="AF87" i="266"/>
  <c r="AE87" i="266"/>
  <c r="AD87" i="266"/>
  <c r="AC87" i="266"/>
  <c r="AB87" i="266"/>
  <c r="AO86" i="266"/>
  <c r="AN86" i="266"/>
  <c r="AM86" i="266"/>
  <c r="AL86" i="266"/>
  <c r="AK86" i="266"/>
  <c r="AJ86" i="266"/>
  <c r="AI86" i="266"/>
  <c r="AH86" i="266"/>
  <c r="AG86" i="266"/>
  <c r="AF86" i="266"/>
  <c r="AE86" i="266"/>
  <c r="AD86" i="266"/>
  <c r="AC86" i="266"/>
  <c r="AB86" i="266"/>
  <c r="AO85" i="266"/>
  <c r="AN85" i="266"/>
  <c r="AM85" i="266"/>
  <c r="AL85" i="266"/>
  <c r="AK85" i="266"/>
  <c r="AJ85" i="266"/>
  <c r="AI85" i="266"/>
  <c r="AH85" i="266"/>
  <c r="AG85" i="266"/>
  <c r="AF85" i="266"/>
  <c r="AE85" i="266"/>
  <c r="AD85" i="266"/>
  <c r="AC85" i="266"/>
  <c r="AB85" i="266"/>
  <c r="AO84" i="266"/>
  <c r="AN84" i="266"/>
  <c r="AM84" i="266"/>
  <c r="AL84" i="266"/>
  <c r="AK84" i="266"/>
  <c r="AJ84" i="266"/>
  <c r="AI84" i="266"/>
  <c r="AH84" i="266"/>
  <c r="AG84" i="266"/>
  <c r="AF84" i="266"/>
  <c r="AE84" i="266"/>
  <c r="AD84" i="266"/>
  <c r="AC84" i="266"/>
  <c r="AB84" i="266"/>
  <c r="H84" i="266"/>
  <c r="G84" i="266"/>
  <c r="H85" i="266"/>
  <c r="G85" i="266"/>
  <c r="H86" i="266"/>
  <c r="G86" i="266"/>
  <c r="H87" i="266"/>
  <c r="G87" i="266"/>
  <c r="H88" i="266"/>
  <c r="G88" i="266"/>
  <c r="H89" i="266"/>
  <c r="G89" i="266"/>
  <c r="H94" i="266"/>
  <c r="G94" i="266"/>
  <c r="H95" i="266"/>
  <c r="G95" i="266"/>
  <c r="H96" i="266"/>
  <c r="G96" i="266"/>
  <c r="H97" i="266"/>
  <c r="G97" i="266"/>
  <c r="H98" i="266"/>
  <c r="G98" i="266"/>
  <c r="H99" i="266"/>
  <c r="G99" i="266"/>
  <c r="H104" i="266"/>
  <c r="G104" i="266"/>
  <c r="H105" i="266"/>
  <c r="G105" i="266"/>
  <c r="H106" i="266"/>
  <c r="G106" i="266"/>
  <c r="H107" i="266"/>
  <c r="G107" i="266"/>
  <c r="H108" i="266"/>
  <c r="G108" i="266"/>
  <c r="H109" i="266"/>
  <c r="G109" i="266"/>
  <c r="H110" i="266"/>
  <c r="G110" i="266"/>
  <c r="H111" i="266"/>
  <c r="G111" i="266"/>
  <c r="H112" i="266"/>
  <c r="G112" i="266"/>
  <c r="H113" i="266"/>
  <c r="G113" i="266"/>
  <c r="H118" i="266"/>
  <c r="G118" i="266"/>
  <c r="H119" i="266"/>
  <c r="G119" i="266"/>
  <c r="H120" i="266"/>
  <c r="G120" i="266"/>
  <c r="H121" i="266"/>
  <c r="G121" i="266"/>
  <c r="H122" i="266"/>
  <c r="G122" i="266"/>
  <c r="H123" i="266"/>
  <c r="G123" i="266"/>
  <c r="H124" i="266"/>
  <c r="G124" i="266"/>
  <c r="H125" i="266"/>
  <c r="G125" i="266"/>
  <c r="H126" i="266"/>
  <c r="G126" i="266"/>
  <c r="H127" i="266"/>
  <c r="G127" i="266"/>
  <c r="K18" i="266"/>
  <c r="L18" i="266"/>
  <c r="M18" i="266"/>
  <c r="N18" i="266"/>
  <c r="O18" i="266"/>
  <c r="P18" i="266"/>
  <c r="Q18" i="266"/>
  <c r="R18" i="266"/>
  <c r="S18" i="266"/>
  <c r="T18" i="266"/>
  <c r="U18" i="266"/>
  <c r="V18" i="266"/>
  <c r="W18" i="266"/>
  <c r="X18" i="266"/>
  <c r="AO63" i="266"/>
  <c r="AN63" i="266"/>
  <c r="AM63" i="266"/>
  <c r="AL63" i="266"/>
  <c r="AK63" i="266"/>
  <c r="AJ63" i="266"/>
  <c r="AI63" i="266"/>
  <c r="AH63" i="266"/>
  <c r="AG63" i="266"/>
  <c r="AF63" i="266"/>
  <c r="AE63" i="266"/>
  <c r="AD63" i="266"/>
  <c r="AC63" i="266"/>
  <c r="AB63" i="266"/>
  <c r="AO62" i="266"/>
  <c r="AN62" i="266"/>
  <c r="AM62" i="266"/>
  <c r="AL62" i="266"/>
  <c r="AK62" i="266"/>
  <c r="AJ62" i="266"/>
  <c r="AI62" i="266"/>
  <c r="AH62" i="266"/>
  <c r="AG62" i="266"/>
  <c r="AF62" i="266"/>
  <c r="AE62" i="266"/>
  <c r="AD62" i="266"/>
  <c r="AC62" i="266"/>
  <c r="AB62" i="266"/>
  <c r="AO61" i="266"/>
  <c r="AN61" i="266"/>
  <c r="AM61" i="266"/>
  <c r="AL61" i="266"/>
  <c r="AK61" i="266"/>
  <c r="AJ61" i="266"/>
  <c r="AI61" i="266"/>
  <c r="AH61" i="266"/>
  <c r="AG61" i="266"/>
  <c r="AF61" i="266"/>
  <c r="AE61" i="266"/>
  <c r="AD61" i="266"/>
  <c r="AC61" i="266"/>
  <c r="AB61" i="266"/>
  <c r="AO60" i="266"/>
  <c r="AN60" i="266"/>
  <c r="AM60" i="266"/>
  <c r="AL60" i="266"/>
  <c r="AK60" i="266"/>
  <c r="AJ60" i="266"/>
  <c r="AI60" i="266"/>
  <c r="AH60" i="266"/>
  <c r="AG60" i="266"/>
  <c r="AF60" i="266"/>
  <c r="AE60" i="266"/>
  <c r="AD60" i="266"/>
  <c r="AC60" i="266"/>
  <c r="AB60" i="266"/>
  <c r="AO59" i="266"/>
  <c r="AN59" i="266"/>
  <c r="AM59" i="266"/>
  <c r="AL59" i="266"/>
  <c r="AK59" i="266"/>
  <c r="AJ59" i="266"/>
  <c r="AI59" i="266"/>
  <c r="AH59" i="266"/>
  <c r="AG59" i="266"/>
  <c r="AF59" i="266"/>
  <c r="AE59" i="266"/>
  <c r="AD59" i="266"/>
  <c r="AC59" i="266"/>
  <c r="AB59" i="266"/>
  <c r="AO54" i="266"/>
  <c r="AN54" i="266"/>
  <c r="AM54" i="266"/>
  <c r="AL54" i="266"/>
  <c r="AK54" i="266"/>
  <c r="AJ54" i="266"/>
  <c r="AI54" i="266"/>
  <c r="AH54" i="266"/>
  <c r="AG54" i="266"/>
  <c r="AF54" i="266"/>
  <c r="AE54" i="266"/>
  <c r="AD54" i="266"/>
  <c r="AC54" i="266"/>
  <c r="AB54" i="266"/>
  <c r="AO53" i="266"/>
  <c r="AN53" i="266"/>
  <c r="AM53" i="266"/>
  <c r="AL53" i="266"/>
  <c r="AK53" i="266"/>
  <c r="AJ53" i="266"/>
  <c r="AI53" i="266"/>
  <c r="AH53" i="266"/>
  <c r="AG53" i="266"/>
  <c r="AF53" i="266"/>
  <c r="AE53" i="266"/>
  <c r="AD53" i="266"/>
  <c r="AC53" i="266"/>
  <c r="AB53" i="266"/>
  <c r="AO52" i="266"/>
  <c r="AN52" i="266"/>
  <c r="AM52" i="266"/>
  <c r="AL52" i="266"/>
  <c r="AK52" i="266"/>
  <c r="AJ52" i="266"/>
  <c r="AI52" i="266"/>
  <c r="AH52" i="266"/>
  <c r="AG52" i="266"/>
  <c r="AF52" i="266"/>
  <c r="AE52" i="266"/>
  <c r="AD52" i="266"/>
  <c r="AC52" i="266"/>
  <c r="AB52" i="266"/>
  <c r="AO51" i="266"/>
  <c r="AN51" i="266"/>
  <c r="AM51" i="266"/>
  <c r="AL51" i="266"/>
  <c r="AK51" i="266"/>
  <c r="AJ51" i="266"/>
  <c r="AI51" i="266"/>
  <c r="AH51" i="266"/>
  <c r="AG51" i="266"/>
  <c r="AF51" i="266"/>
  <c r="AE51" i="266"/>
  <c r="AD51" i="266"/>
  <c r="AC51" i="266"/>
  <c r="AB51" i="266"/>
  <c r="AO50" i="266"/>
  <c r="AN50" i="266"/>
  <c r="AM50" i="266"/>
  <c r="AL50" i="266"/>
  <c r="AK50" i="266"/>
  <c r="AJ50" i="266"/>
  <c r="AI50" i="266"/>
  <c r="AH50" i="266"/>
  <c r="AG50" i="266"/>
  <c r="AF50" i="266"/>
  <c r="AE50" i="266"/>
  <c r="AD50" i="266"/>
  <c r="AC50" i="266"/>
  <c r="AB50" i="266"/>
  <c r="AO49" i="266"/>
  <c r="AN49" i="266"/>
  <c r="AM49" i="266"/>
  <c r="AL49" i="266"/>
  <c r="AK49" i="266"/>
  <c r="AJ49" i="266"/>
  <c r="AI49" i="266"/>
  <c r="AH49" i="266"/>
  <c r="AG49" i="266"/>
  <c r="AF49" i="266"/>
  <c r="AE49" i="266"/>
  <c r="AD49" i="266"/>
  <c r="AC49" i="266"/>
  <c r="AB49" i="266"/>
  <c r="AO48" i="266"/>
  <c r="AN48" i="266"/>
  <c r="AM48" i="266"/>
  <c r="AL48" i="266"/>
  <c r="AK48" i="266"/>
  <c r="AJ48" i="266"/>
  <c r="AI48" i="266"/>
  <c r="AH48" i="266"/>
  <c r="AG48" i="266"/>
  <c r="AF48" i="266"/>
  <c r="AE48" i="266"/>
  <c r="AD48" i="266"/>
  <c r="AC48" i="266"/>
  <c r="AB48" i="266"/>
  <c r="AO47" i="266"/>
  <c r="AN47" i="266"/>
  <c r="AM47" i="266"/>
  <c r="AL47" i="266"/>
  <c r="AK47" i="266"/>
  <c r="AJ47" i="266"/>
  <c r="AI47" i="266"/>
  <c r="AH47" i="266"/>
  <c r="AG47" i="266"/>
  <c r="AF47" i="266"/>
  <c r="AE47" i="266"/>
  <c r="AD47" i="266"/>
  <c r="AC47" i="266"/>
  <c r="AB47" i="266"/>
  <c r="AO46" i="266"/>
  <c r="AN46" i="266"/>
  <c r="AM46" i="266"/>
  <c r="AL46" i="266"/>
  <c r="AK46" i="266"/>
  <c r="AJ46" i="266"/>
  <c r="AI46" i="266"/>
  <c r="AH46" i="266"/>
  <c r="AG46" i="266"/>
  <c r="AF46" i="266"/>
  <c r="AE46" i="266"/>
  <c r="AD46" i="266"/>
  <c r="AC46" i="266"/>
  <c r="AB46" i="266"/>
  <c r="AO45" i="266"/>
  <c r="AN45" i="266"/>
  <c r="AM45" i="266"/>
  <c r="AL45" i="266"/>
  <c r="AK45" i="266"/>
  <c r="AJ45" i="266"/>
  <c r="AI45" i="266"/>
  <c r="AH45" i="266"/>
  <c r="AG45" i="266"/>
  <c r="AF45" i="266"/>
  <c r="AE45" i="266"/>
  <c r="AD45" i="266"/>
  <c r="AC45" i="266"/>
  <c r="AB45" i="266"/>
  <c r="AO40" i="266"/>
  <c r="AN40" i="266"/>
  <c r="AM40" i="266"/>
  <c r="AL40" i="266"/>
  <c r="AK40" i="266"/>
  <c r="AJ40" i="266"/>
  <c r="AI40" i="266"/>
  <c r="AH40" i="266"/>
  <c r="AG40" i="266"/>
  <c r="AF40" i="266"/>
  <c r="AE40" i="266"/>
  <c r="AD40" i="266"/>
  <c r="AC40" i="266"/>
  <c r="AB40" i="266"/>
  <c r="AO39" i="266"/>
  <c r="AN39" i="266"/>
  <c r="AM39" i="266"/>
  <c r="AL39" i="266"/>
  <c r="AK39" i="266"/>
  <c r="AJ39" i="266"/>
  <c r="AI39" i="266"/>
  <c r="AH39" i="266"/>
  <c r="AG39" i="266"/>
  <c r="AF39" i="266"/>
  <c r="AE39" i="266"/>
  <c r="AD39" i="266"/>
  <c r="AC39" i="266"/>
  <c r="AB39" i="266"/>
  <c r="AO38" i="266"/>
  <c r="AN38" i="266"/>
  <c r="AM38" i="266"/>
  <c r="AL38" i="266"/>
  <c r="AK38" i="266"/>
  <c r="AJ38" i="266"/>
  <c r="AI38" i="266"/>
  <c r="AH38" i="266"/>
  <c r="AG38" i="266"/>
  <c r="AF38" i="266"/>
  <c r="AE38" i="266"/>
  <c r="AD38" i="266"/>
  <c r="AC38" i="266"/>
  <c r="AB38" i="266"/>
  <c r="AO37" i="266"/>
  <c r="AN37" i="266"/>
  <c r="AM37" i="266"/>
  <c r="AL37" i="266"/>
  <c r="AK37" i="266"/>
  <c r="AJ37" i="266"/>
  <c r="AI37" i="266"/>
  <c r="AH37" i="266"/>
  <c r="AG37" i="266"/>
  <c r="AF37" i="266"/>
  <c r="AE37" i="266"/>
  <c r="AD37" i="266"/>
  <c r="AC37" i="266"/>
  <c r="AB37" i="266"/>
  <c r="AO36" i="266"/>
  <c r="AN36" i="266"/>
  <c r="AM36" i="266"/>
  <c r="AL36" i="266"/>
  <c r="AK36" i="266"/>
  <c r="AJ36" i="266"/>
  <c r="AI36" i="266"/>
  <c r="AH36" i="266"/>
  <c r="AG36" i="266"/>
  <c r="AF36" i="266"/>
  <c r="AE36" i="266"/>
  <c r="AD36" i="266"/>
  <c r="AC36" i="266"/>
  <c r="AB36" i="266"/>
  <c r="AO35" i="266"/>
  <c r="AN35" i="266"/>
  <c r="AM35" i="266"/>
  <c r="AL35" i="266"/>
  <c r="AK35" i="266"/>
  <c r="AJ35" i="266"/>
  <c r="AI35" i="266"/>
  <c r="AH35" i="266"/>
  <c r="AG35" i="266"/>
  <c r="AF35" i="266"/>
  <c r="AE35" i="266"/>
  <c r="AD35" i="266"/>
  <c r="AC35" i="266"/>
  <c r="AB35" i="266"/>
  <c r="AO34" i="266"/>
  <c r="AN34" i="266"/>
  <c r="AM34" i="266"/>
  <c r="AL34" i="266"/>
  <c r="AK34" i="266"/>
  <c r="AJ34" i="266"/>
  <c r="AI34" i="266"/>
  <c r="AH34" i="266"/>
  <c r="AG34" i="266"/>
  <c r="AF34" i="266"/>
  <c r="AE34" i="266"/>
  <c r="AD34" i="266"/>
  <c r="AC34" i="266"/>
  <c r="AB34" i="266"/>
  <c r="AO33" i="266"/>
  <c r="AN33" i="266"/>
  <c r="AM33" i="266"/>
  <c r="AL33" i="266"/>
  <c r="AK33" i="266"/>
  <c r="AJ33" i="266"/>
  <c r="AI33" i="266"/>
  <c r="AH33" i="266"/>
  <c r="AG33" i="266"/>
  <c r="AF33" i="266"/>
  <c r="AE33" i="266"/>
  <c r="AD33" i="266"/>
  <c r="AC33" i="266"/>
  <c r="AB33" i="266"/>
  <c r="AO32" i="266"/>
  <c r="AN32" i="266"/>
  <c r="AM32" i="266"/>
  <c r="AL32" i="266"/>
  <c r="AK32" i="266"/>
  <c r="AJ32" i="266"/>
  <c r="AI32" i="266"/>
  <c r="AH32" i="266"/>
  <c r="AG32" i="266"/>
  <c r="AF32" i="266"/>
  <c r="AE32" i="266"/>
  <c r="AD32" i="266"/>
  <c r="AC32" i="266"/>
  <c r="AB32" i="266"/>
  <c r="AO31" i="266"/>
  <c r="AN31" i="266"/>
  <c r="AM31" i="266"/>
  <c r="AL31" i="266"/>
  <c r="AK31" i="266"/>
  <c r="AJ31" i="266"/>
  <c r="AI31" i="266"/>
  <c r="AH31" i="266"/>
  <c r="AG31" i="266"/>
  <c r="AF31" i="266"/>
  <c r="AE31" i="266"/>
  <c r="AD31" i="266"/>
  <c r="AC31" i="266"/>
  <c r="AB31" i="266"/>
  <c r="AO26" i="266"/>
  <c r="AN26" i="266"/>
  <c r="AM26" i="266"/>
  <c r="AL26" i="266"/>
  <c r="AK26" i="266"/>
  <c r="AJ26" i="266"/>
  <c r="AI26" i="266"/>
  <c r="AH26" i="266"/>
  <c r="AG26" i="266"/>
  <c r="AF26" i="266"/>
  <c r="AE26" i="266"/>
  <c r="AD26" i="266"/>
  <c r="AC26" i="266"/>
  <c r="AB26" i="266"/>
  <c r="AO25" i="266"/>
  <c r="AN25" i="266"/>
  <c r="AM25" i="266"/>
  <c r="AL25" i="266"/>
  <c r="AK25" i="266"/>
  <c r="AJ25" i="266"/>
  <c r="AI25" i="266"/>
  <c r="AH25" i="266"/>
  <c r="AG25" i="266"/>
  <c r="AF25" i="266"/>
  <c r="AE25" i="266"/>
  <c r="AD25" i="266"/>
  <c r="AC25" i="266"/>
  <c r="AB25" i="266"/>
  <c r="AO24" i="266"/>
  <c r="AN24" i="266"/>
  <c r="AM24" i="266"/>
  <c r="AL24" i="266"/>
  <c r="AK24" i="266"/>
  <c r="AJ24" i="266"/>
  <c r="AI24" i="266"/>
  <c r="AH24" i="266"/>
  <c r="AG24" i="266"/>
  <c r="AF24" i="266"/>
  <c r="AE24" i="266"/>
  <c r="AD24" i="266"/>
  <c r="AC24" i="266"/>
  <c r="AB24" i="266"/>
  <c r="AO23" i="266"/>
  <c r="AN23" i="266"/>
  <c r="AM23" i="266"/>
  <c r="AL23" i="266"/>
  <c r="AK23" i="266"/>
  <c r="AJ23" i="266"/>
  <c r="AI23" i="266"/>
  <c r="AH23" i="266"/>
  <c r="AG23" i="266"/>
  <c r="AF23" i="266"/>
  <c r="AE23" i="266"/>
  <c r="AD23" i="266"/>
  <c r="AC23" i="266"/>
  <c r="AB23" i="266"/>
  <c r="AO22" i="266"/>
  <c r="AN22" i="266"/>
  <c r="AM22" i="266"/>
  <c r="AL22" i="266"/>
  <c r="AK22" i="266"/>
  <c r="AJ22" i="266"/>
  <c r="AI22" i="266"/>
  <c r="AH22" i="266"/>
  <c r="AG22" i="266"/>
  <c r="AF22" i="266"/>
  <c r="AE22" i="266"/>
  <c r="AD22" i="266"/>
  <c r="AC22" i="266"/>
  <c r="AB22" i="266"/>
  <c r="AO21" i="266"/>
  <c r="AN21" i="266"/>
  <c r="AM21" i="266"/>
  <c r="AL21" i="266"/>
  <c r="AK21" i="266"/>
  <c r="AJ21" i="266"/>
  <c r="AI21" i="266"/>
  <c r="AH21" i="266"/>
  <c r="AG21" i="266"/>
  <c r="AF21" i="266"/>
  <c r="AE21" i="266"/>
  <c r="AD21" i="266"/>
  <c r="AC21" i="266"/>
  <c r="AB21" i="266"/>
  <c r="AO20" i="266"/>
  <c r="AN20" i="266"/>
  <c r="AM20" i="266"/>
  <c r="AL20" i="266"/>
  <c r="AK20" i="266"/>
  <c r="AJ20" i="266"/>
  <c r="AI20" i="266"/>
  <c r="AH20" i="266"/>
  <c r="AG20" i="266"/>
  <c r="AF20" i="266"/>
  <c r="AE20" i="266"/>
  <c r="AD20" i="266"/>
  <c r="AC20" i="266"/>
  <c r="AB20" i="266"/>
  <c r="H20" i="266"/>
  <c r="G20" i="266"/>
  <c r="H21" i="266"/>
  <c r="G21" i="266"/>
  <c r="H22" i="266"/>
  <c r="G22" i="266"/>
  <c r="H23" i="266"/>
  <c r="G23" i="266"/>
  <c r="H24" i="266"/>
  <c r="G24" i="266"/>
  <c r="H25" i="266"/>
  <c r="G25" i="266"/>
  <c r="H26" i="266"/>
  <c r="G26" i="266"/>
  <c r="H31" i="266"/>
  <c r="G31" i="266"/>
  <c r="H32" i="266"/>
  <c r="G32" i="266"/>
  <c r="H33" i="266"/>
  <c r="G33" i="266"/>
  <c r="H34" i="266"/>
  <c r="G34" i="266"/>
  <c r="H35" i="266"/>
  <c r="G35" i="266"/>
  <c r="H36" i="266"/>
  <c r="G36" i="266"/>
  <c r="H37" i="266"/>
  <c r="G37" i="266"/>
  <c r="H38" i="266"/>
  <c r="G38" i="266"/>
  <c r="H39" i="266"/>
  <c r="G39" i="266"/>
  <c r="H40" i="266"/>
  <c r="G40" i="266"/>
  <c r="H45" i="266"/>
  <c r="G45" i="266"/>
  <c r="H46" i="266"/>
  <c r="G46" i="266"/>
  <c r="H47" i="266"/>
  <c r="G47" i="266"/>
  <c r="H48" i="266"/>
  <c r="G48" i="266"/>
  <c r="H49" i="266"/>
  <c r="G49" i="266"/>
  <c r="H50" i="266"/>
  <c r="G50" i="266"/>
  <c r="H51" i="266"/>
  <c r="G51" i="266"/>
  <c r="H52" i="266"/>
  <c r="G52" i="266"/>
  <c r="H53" i="266"/>
  <c r="G53" i="266"/>
  <c r="H54" i="266"/>
  <c r="G54" i="266"/>
  <c r="H59" i="266"/>
  <c r="G59" i="266"/>
  <c r="H60" i="266"/>
  <c r="G60" i="266"/>
  <c r="H61" i="266"/>
  <c r="G61" i="266"/>
  <c r="H62" i="266"/>
  <c r="G62" i="266"/>
  <c r="H63" i="266"/>
  <c r="G63" i="266"/>
  <c r="K82" i="267"/>
  <c r="L82" i="267"/>
  <c r="M82" i="267"/>
  <c r="N82" i="267"/>
  <c r="O82" i="267"/>
  <c r="P82" i="267"/>
  <c r="Q82" i="267"/>
  <c r="R82" i="267"/>
  <c r="S82" i="267"/>
  <c r="T82" i="267"/>
  <c r="U82" i="267"/>
  <c r="V82" i="267"/>
  <c r="W82" i="267"/>
  <c r="X82" i="267"/>
  <c r="K66" i="267"/>
  <c r="L66" i="267"/>
  <c r="M66" i="267"/>
  <c r="N66" i="267"/>
  <c r="O66" i="267"/>
  <c r="P66" i="267"/>
  <c r="Q66" i="267"/>
  <c r="R66" i="267"/>
  <c r="S66" i="267"/>
  <c r="T66" i="267"/>
  <c r="U66" i="267"/>
  <c r="V66" i="267"/>
  <c r="W66" i="267"/>
  <c r="X66" i="267"/>
  <c r="AO127" i="267"/>
  <c r="AN127" i="267"/>
  <c r="AM127" i="267"/>
  <c r="AL127" i="267"/>
  <c r="AK127" i="267"/>
  <c r="AJ127" i="267"/>
  <c r="AI127" i="267"/>
  <c r="AH127" i="267"/>
  <c r="AG127" i="267"/>
  <c r="AF127" i="267"/>
  <c r="AE127" i="267"/>
  <c r="AD127" i="267"/>
  <c r="AC127" i="267"/>
  <c r="AB127" i="267"/>
  <c r="AO126" i="267"/>
  <c r="AN126" i="267"/>
  <c r="AM126" i="267"/>
  <c r="AL126" i="267"/>
  <c r="AK126" i="267"/>
  <c r="AJ126" i="267"/>
  <c r="AI126" i="267"/>
  <c r="AH126" i="267"/>
  <c r="AG126" i="267"/>
  <c r="AF126" i="267"/>
  <c r="AE126" i="267"/>
  <c r="AD126" i="267"/>
  <c r="AC126" i="267"/>
  <c r="AB126" i="267"/>
  <c r="AO125" i="267"/>
  <c r="AN125" i="267"/>
  <c r="AM125" i="267"/>
  <c r="AL125" i="267"/>
  <c r="AK125" i="267"/>
  <c r="AJ125" i="267"/>
  <c r="AI125" i="267"/>
  <c r="AH125" i="267"/>
  <c r="AG125" i="267"/>
  <c r="AF125" i="267"/>
  <c r="AE125" i="267"/>
  <c r="AD125" i="267"/>
  <c r="AC125" i="267"/>
  <c r="AB125" i="267"/>
  <c r="AO124" i="267"/>
  <c r="AN124" i="267"/>
  <c r="AM124" i="267"/>
  <c r="AL124" i="267"/>
  <c r="AK124" i="267"/>
  <c r="AJ124" i="267"/>
  <c r="AI124" i="267"/>
  <c r="AH124" i="267"/>
  <c r="AG124" i="267"/>
  <c r="AF124" i="267"/>
  <c r="AE124" i="267"/>
  <c r="AD124" i="267"/>
  <c r="AC124" i="267"/>
  <c r="AB124" i="267"/>
  <c r="AO123" i="267"/>
  <c r="AN123" i="267"/>
  <c r="AM123" i="267"/>
  <c r="AL123" i="267"/>
  <c r="AK123" i="267"/>
  <c r="AJ123" i="267"/>
  <c r="AI123" i="267"/>
  <c r="AH123" i="267"/>
  <c r="AG123" i="267"/>
  <c r="AF123" i="267"/>
  <c r="AE123" i="267"/>
  <c r="AD123" i="267"/>
  <c r="AC123" i="267"/>
  <c r="AB123" i="267"/>
  <c r="AO122" i="267"/>
  <c r="AN122" i="267"/>
  <c r="AM122" i="267"/>
  <c r="AL122" i="267"/>
  <c r="AK122" i="267"/>
  <c r="AJ122" i="267"/>
  <c r="AI122" i="267"/>
  <c r="AH122" i="267"/>
  <c r="AG122" i="267"/>
  <c r="AF122" i="267"/>
  <c r="AE122" i="267"/>
  <c r="AD122" i="267"/>
  <c r="AC122" i="267"/>
  <c r="AB122" i="267"/>
  <c r="AO121" i="267"/>
  <c r="AN121" i="267"/>
  <c r="AM121" i="267"/>
  <c r="AL121" i="267"/>
  <c r="AK121" i="267"/>
  <c r="AJ121" i="267"/>
  <c r="AI121" i="267"/>
  <c r="AH121" i="267"/>
  <c r="AG121" i="267"/>
  <c r="AF121" i="267"/>
  <c r="AE121" i="267"/>
  <c r="AD121" i="267"/>
  <c r="AC121" i="267"/>
  <c r="AB121" i="267"/>
  <c r="AO120" i="267"/>
  <c r="AN120" i="267"/>
  <c r="AM120" i="267"/>
  <c r="AL120" i="267"/>
  <c r="AK120" i="267"/>
  <c r="AJ120" i="267"/>
  <c r="AI120" i="267"/>
  <c r="AH120" i="267"/>
  <c r="AG120" i="267"/>
  <c r="AF120" i="267"/>
  <c r="AE120" i="267"/>
  <c r="AD120" i="267"/>
  <c r="AC120" i="267"/>
  <c r="AB120" i="267"/>
  <c r="AO119" i="267"/>
  <c r="AN119" i="267"/>
  <c r="AM119" i="267"/>
  <c r="AL119" i="267"/>
  <c r="AK119" i="267"/>
  <c r="AJ119" i="267"/>
  <c r="AI119" i="267"/>
  <c r="AH119" i="267"/>
  <c r="AG119" i="267"/>
  <c r="AF119" i="267"/>
  <c r="AE119" i="267"/>
  <c r="AD119" i="267"/>
  <c r="AC119" i="267"/>
  <c r="AB119" i="267"/>
  <c r="AO118" i="267"/>
  <c r="AN118" i="267"/>
  <c r="AM118" i="267"/>
  <c r="AL118" i="267"/>
  <c r="AK118" i="267"/>
  <c r="AJ118" i="267"/>
  <c r="AI118" i="267"/>
  <c r="AH118" i="267"/>
  <c r="AG118" i="267"/>
  <c r="AF118" i="267"/>
  <c r="AE118" i="267"/>
  <c r="AD118" i="267"/>
  <c r="AC118" i="267"/>
  <c r="AB118" i="267"/>
  <c r="AO113" i="267"/>
  <c r="AN113" i="267"/>
  <c r="AM113" i="267"/>
  <c r="AL113" i="267"/>
  <c r="AK113" i="267"/>
  <c r="AJ113" i="267"/>
  <c r="AI113" i="267"/>
  <c r="AH113" i="267"/>
  <c r="AG113" i="267"/>
  <c r="AF113" i="267"/>
  <c r="AE113" i="267"/>
  <c r="AD113" i="267"/>
  <c r="AC113" i="267"/>
  <c r="AB113" i="267"/>
  <c r="AO112" i="267"/>
  <c r="AN112" i="267"/>
  <c r="AM112" i="267"/>
  <c r="AL112" i="267"/>
  <c r="AK112" i="267"/>
  <c r="AJ112" i="267"/>
  <c r="AI112" i="267"/>
  <c r="AH112" i="267"/>
  <c r="AG112" i="267"/>
  <c r="AF112" i="267"/>
  <c r="AE112" i="267"/>
  <c r="AD112" i="267"/>
  <c r="AC112" i="267"/>
  <c r="AB112" i="267"/>
  <c r="AO111" i="267"/>
  <c r="AN111" i="267"/>
  <c r="AM111" i="267"/>
  <c r="AL111" i="267"/>
  <c r="AK111" i="267"/>
  <c r="AJ111" i="267"/>
  <c r="AI111" i="267"/>
  <c r="AH111" i="267"/>
  <c r="AG111" i="267"/>
  <c r="AF111" i="267"/>
  <c r="AE111" i="267"/>
  <c r="AD111" i="267"/>
  <c r="AC111" i="267"/>
  <c r="AB111" i="267"/>
  <c r="AO110" i="267"/>
  <c r="AN110" i="267"/>
  <c r="AM110" i="267"/>
  <c r="AL110" i="267"/>
  <c r="AK110" i="267"/>
  <c r="AJ110" i="267"/>
  <c r="AI110" i="267"/>
  <c r="AH110" i="267"/>
  <c r="AG110" i="267"/>
  <c r="AF110" i="267"/>
  <c r="AE110" i="267"/>
  <c r="AD110" i="267"/>
  <c r="AC110" i="267"/>
  <c r="AB110" i="267"/>
  <c r="AO109" i="267"/>
  <c r="AN109" i="267"/>
  <c r="AM109" i="267"/>
  <c r="AL109" i="267"/>
  <c r="AK109" i="267"/>
  <c r="AJ109" i="267"/>
  <c r="AI109" i="267"/>
  <c r="AH109" i="267"/>
  <c r="AG109" i="267"/>
  <c r="AF109" i="267"/>
  <c r="AE109" i="267"/>
  <c r="AD109" i="267"/>
  <c r="AC109" i="267"/>
  <c r="AB109" i="267"/>
  <c r="AO108" i="267"/>
  <c r="AN108" i="267"/>
  <c r="AM108" i="267"/>
  <c r="AL108" i="267"/>
  <c r="AK108" i="267"/>
  <c r="AJ108" i="267"/>
  <c r="AI108" i="267"/>
  <c r="AH108" i="267"/>
  <c r="AG108" i="267"/>
  <c r="AF108" i="267"/>
  <c r="AE108" i="267"/>
  <c r="AD108" i="267"/>
  <c r="AC108" i="267"/>
  <c r="AB108" i="267"/>
  <c r="AO107" i="267"/>
  <c r="AN107" i="267"/>
  <c r="AM107" i="267"/>
  <c r="AL107" i="267"/>
  <c r="AK107" i="267"/>
  <c r="AJ107" i="267"/>
  <c r="AI107" i="267"/>
  <c r="AH107" i="267"/>
  <c r="AG107" i="267"/>
  <c r="AF107" i="267"/>
  <c r="AE107" i="267"/>
  <c r="AD107" i="267"/>
  <c r="AC107" i="267"/>
  <c r="AB107" i="267"/>
  <c r="AO106" i="267"/>
  <c r="AN106" i="267"/>
  <c r="AM106" i="267"/>
  <c r="AL106" i="267"/>
  <c r="AK106" i="267"/>
  <c r="AJ106" i="267"/>
  <c r="AI106" i="267"/>
  <c r="AH106" i="267"/>
  <c r="AG106" i="267"/>
  <c r="AF106" i="267"/>
  <c r="AE106" i="267"/>
  <c r="AD106" i="267"/>
  <c r="AC106" i="267"/>
  <c r="AB106" i="267"/>
  <c r="AO105" i="267"/>
  <c r="AN105" i="267"/>
  <c r="AM105" i="267"/>
  <c r="AL105" i="267"/>
  <c r="AK105" i="267"/>
  <c r="AJ105" i="267"/>
  <c r="AI105" i="267"/>
  <c r="AH105" i="267"/>
  <c r="AG105" i="267"/>
  <c r="AF105" i="267"/>
  <c r="AE105" i="267"/>
  <c r="AD105" i="267"/>
  <c r="AC105" i="267"/>
  <c r="AB105" i="267"/>
  <c r="AO104" i="267"/>
  <c r="AN104" i="267"/>
  <c r="AM104" i="267"/>
  <c r="AL104" i="267"/>
  <c r="AK104" i="267"/>
  <c r="AJ104" i="267"/>
  <c r="AI104" i="267"/>
  <c r="AH104" i="267"/>
  <c r="AG104" i="267"/>
  <c r="AF104" i="267"/>
  <c r="AE104" i="267"/>
  <c r="AD104" i="267"/>
  <c r="AC104" i="267"/>
  <c r="AB104" i="267"/>
  <c r="X100" i="267"/>
  <c r="W100" i="267"/>
  <c r="V100" i="267"/>
  <c r="U100" i="267"/>
  <c r="T100" i="267"/>
  <c r="S100" i="267"/>
  <c r="R100" i="267"/>
  <c r="Q100" i="267"/>
  <c r="P100" i="267"/>
  <c r="O100" i="267"/>
  <c r="N100" i="267"/>
  <c r="M100" i="267"/>
  <c r="L100" i="267"/>
  <c r="K100" i="267"/>
  <c r="AO99" i="267"/>
  <c r="AN99" i="267"/>
  <c r="AM99" i="267"/>
  <c r="AL99" i="267"/>
  <c r="AK99" i="267"/>
  <c r="AJ99" i="267"/>
  <c r="AI99" i="267"/>
  <c r="AH99" i="267"/>
  <c r="AG99" i="267"/>
  <c r="AF99" i="267"/>
  <c r="AE99" i="267"/>
  <c r="AD99" i="267"/>
  <c r="AC99" i="267"/>
  <c r="AB99" i="267"/>
  <c r="AO98" i="267"/>
  <c r="AN98" i="267"/>
  <c r="AM98" i="267"/>
  <c r="AL98" i="267"/>
  <c r="AK98" i="267"/>
  <c r="AJ98" i="267"/>
  <c r="AI98" i="267"/>
  <c r="AH98" i="267"/>
  <c r="AG98" i="267"/>
  <c r="AF98" i="267"/>
  <c r="AE98" i="267"/>
  <c r="AD98" i="267"/>
  <c r="AC98" i="267"/>
  <c r="AB98" i="267"/>
  <c r="AO97" i="267"/>
  <c r="AN97" i="267"/>
  <c r="AM97" i="267"/>
  <c r="AL97" i="267"/>
  <c r="AK97" i="267"/>
  <c r="AJ97" i="267"/>
  <c r="AI97" i="267"/>
  <c r="AH97" i="267"/>
  <c r="AG97" i="267"/>
  <c r="AF97" i="267"/>
  <c r="AE97" i="267"/>
  <c r="AD97" i="267"/>
  <c r="AC97" i="267"/>
  <c r="AB97" i="267"/>
  <c r="AO96" i="267"/>
  <c r="AN96" i="267"/>
  <c r="AM96" i="267"/>
  <c r="AL96" i="267"/>
  <c r="AK96" i="267"/>
  <c r="AJ96" i="267"/>
  <c r="AI96" i="267"/>
  <c r="AH96" i="267"/>
  <c r="AG96" i="267"/>
  <c r="AF96" i="267"/>
  <c r="AE96" i="267"/>
  <c r="AD96" i="267"/>
  <c r="AC96" i="267"/>
  <c r="AB96" i="267"/>
  <c r="AO95" i="267"/>
  <c r="AN95" i="267"/>
  <c r="AM95" i="267"/>
  <c r="AL95" i="267"/>
  <c r="AK95" i="267"/>
  <c r="AJ95" i="267"/>
  <c r="AI95" i="267"/>
  <c r="AH95" i="267"/>
  <c r="AG95" i="267"/>
  <c r="AF95" i="267"/>
  <c r="AE95" i="267"/>
  <c r="AD95" i="267"/>
  <c r="AC95" i="267"/>
  <c r="AB95" i="267"/>
  <c r="AO94" i="267"/>
  <c r="AN94" i="267"/>
  <c r="AM94" i="267"/>
  <c r="AL94" i="267"/>
  <c r="AK94" i="267"/>
  <c r="AJ94" i="267"/>
  <c r="AI94" i="267"/>
  <c r="AH94" i="267"/>
  <c r="AG94" i="267"/>
  <c r="AF94" i="267"/>
  <c r="AE94" i="267"/>
  <c r="AD94" i="267"/>
  <c r="AC94" i="267"/>
  <c r="AB94" i="267"/>
  <c r="X90" i="267"/>
  <c r="AO89" i="267"/>
  <c r="AN89" i="267"/>
  <c r="AM89" i="267"/>
  <c r="AL89" i="267"/>
  <c r="AK89" i="267"/>
  <c r="AJ89" i="267"/>
  <c r="AI89" i="267"/>
  <c r="AH89" i="267"/>
  <c r="AG89" i="267"/>
  <c r="AF89" i="267"/>
  <c r="AE89" i="267"/>
  <c r="AD89" i="267"/>
  <c r="AC89" i="267"/>
  <c r="AB89" i="267"/>
  <c r="AO88" i="267"/>
  <c r="AN88" i="267"/>
  <c r="AM88" i="267"/>
  <c r="AL88" i="267"/>
  <c r="AK88" i="267"/>
  <c r="AJ88" i="267"/>
  <c r="AI88" i="267"/>
  <c r="AH88" i="267"/>
  <c r="AG88" i="267"/>
  <c r="AF88" i="267"/>
  <c r="AE88" i="267"/>
  <c r="AD88" i="267"/>
  <c r="AC88" i="267"/>
  <c r="AB88" i="267"/>
  <c r="AO87" i="267"/>
  <c r="AN87" i="267"/>
  <c r="AM87" i="267"/>
  <c r="AL87" i="267"/>
  <c r="AK87" i="267"/>
  <c r="AJ87" i="267"/>
  <c r="AI87" i="267"/>
  <c r="AH87" i="267"/>
  <c r="AG87" i="267"/>
  <c r="AF87" i="267"/>
  <c r="AE87" i="267"/>
  <c r="AD87" i="267"/>
  <c r="AC87" i="267"/>
  <c r="AB87" i="267"/>
  <c r="AO86" i="267"/>
  <c r="AN86" i="267"/>
  <c r="AM86" i="267"/>
  <c r="AL86" i="267"/>
  <c r="AK86" i="267"/>
  <c r="AJ86" i="267"/>
  <c r="AI86" i="267"/>
  <c r="AH86" i="267"/>
  <c r="AG86" i="267"/>
  <c r="AF86" i="267"/>
  <c r="AE86" i="267"/>
  <c r="AD86" i="267"/>
  <c r="AC86" i="267"/>
  <c r="AB86" i="267"/>
  <c r="AO85" i="267"/>
  <c r="AN85" i="267"/>
  <c r="AM85" i="267"/>
  <c r="AL85" i="267"/>
  <c r="AK85" i="267"/>
  <c r="AJ85" i="267"/>
  <c r="AI85" i="267"/>
  <c r="AH85" i="267"/>
  <c r="AG85" i="267"/>
  <c r="AF85" i="267"/>
  <c r="AE85" i="267"/>
  <c r="AD85" i="267"/>
  <c r="AC85" i="267"/>
  <c r="AB85" i="267"/>
  <c r="AO84" i="267"/>
  <c r="AN84" i="267"/>
  <c r="AM84" i="267"/>
  <c r="AL84" i="267"/>
  <c r="AK84" i="267"/>
  <c r="AJ84" i="267"/>
  <c r="AI84" i="267"/>
  <c r="AH84" i="267"/>
  <c r="AG84" i="267"/>
  <c r="AF84" i="267"/>
  <c r="AE84" i="267"/>
  <c r="AD84" i="267"/>
  <c r="AC84" i="267"/>
  <c r="AB84" i="267"/>
  <c r="H84" i="267"/>
  <c r="G84" i="267"/>
  <c r="H85" i="267"/>
  <c r="G85" i="267"/>
  <c r="H86" i="267"/>
  <c r="G86" i="267"/>
  <c r="H87" i="267"/>
  <c r="G87" i="267"/>
  <c r="H88" i="267"/>
  <c r="G88" i="267"/>
  <c r="H89" i="267"/>
  <c r="G89" i="267"/>
  <c r="H94" i="267"/>
  <c r="G94" i="267"/>
  <c r="H95" i="267"/>
  <c r="G95" i="267"/>
  <c r="H96" i="267"/>
  <c r="G96" i="267"/>
  <c r="H97" i="267"/>
  <c r="G97" i="267"/>
  <c r="H98" i="267"/>
  <c r="G98" i="267"/>
  <c r="H99" i="267"/>
  <c r="G99" i="267"/>
  <c r="H104" i="267"/>
  <c r="G104" i="267"/>
  <c r="H105" i="267"/>
  <c r="G105" i="267"/>
  <c r="H106" i="267"/>
  <c r="G106" i="267"/>
  <c r="H107" i="267"/>
  <c r="G107" i="267"/>
  <c r="H108" i="267"/>
  <c r="G108" i="267"/>
  <c r="H109" i="267"/>
  <c r="G109" i="267"/>
  <c r="H110" i="267"/>
  <c r="G110" i="267"/>
  <c r="H111" i="267"/>
  <c r="G111" i="267"/>
  <c r="H112" i="267"/>
  <c r="G112" i="267"/>
  <c r="H113" i="267"/>
  <c r="G113" i="267"/>
  <c r="H118" i="267"/>
  <c r="G118" i="267"/>
  <c r="H119" i="267"/>
  <c r="G119" i="267"/>
  <c r="H120" i="267"/>
  <c r="G120" i="267"/>
  <c r="H121" i="267"/>
  <c r="G121" i="267"/>
  <c r="H122" i="267"/>
  <c r="G122" i="267"/>
  <c r="H123" i="267"/>
  <c r="G123" i="267"/>
  <c r="H124" i="267"/>
  <c r="G124" i="267"/>
  <c r="H125" i="267"/>
  <c r="G125" i="267"/>
  <c r="H126" i="267"/>
  <c r="G126" i="267"/>
  <c r="H127" i="267"/>
  <c r="G127" i="267"/>
  <c r="K18" i="267"/>
  <c r="L18" i="267"/>
  <c r="M18" i="267"/>
  <c r="N18" i="267"/>
  <c r="O18" i="267"/>
  <c r="P18" i="267"/>
  <c r="Q18" i="267"/>
  <c r="R18" i="267"/>
  <c r="S18" i="267"/>
  <c r="T18" i="267"/>
  <c r="U18" i="267"/>
  <c r="V18" i="267"/>
  <c r="W18" i="267"/>
  <c r="X18" i="267"/>
  <c r="AO63" i="267"/>
  <c r="AN63" i="267"/>
  <c r="AM63" i="267"/>
  <c r="AL63" i="267"/>
  <c r="AK63" i="267"/>
  <c r="AJ63" i="267"/>
  <c r="AI63" i="267"/>
  <c r="AH63" i="267"/>
  <c r="AG63" i="267"/>
  <c r="AF63" i="267"/>
  <c r="AE63" i="267"/>
  <c r="AD63" i="267"/>
  <c r="AC63" i="267"/>
  <c r="AB63" i="267"/>
  <c r="AO62" i="267"/>
  <c r="AN62" i="267"/>
  <c r="AM62" i="267"/>
  <c r="AL62" i="267"/>
  <c r="AK62" i="267"/>
  <c r="AJ62" i="267"/>
  <c r="AI62" i="267"/>
  <c r="AH62" i="267"/>
  <c r="AG62" i="267"/>
  <c r="AF62" i="267"/>
  <c r="AE62" i="267"/>
  <c r="AD62" i="267"/>
  <c r="AC62" i="267"/>
  <c r="AB62" i="267"/>
  <c r="AO61" i="267"/>
  <c r="AN61" i="267"/>
  <c r="AM61" i="267"/>
  <c r="AL61" i="267"/>
  <c r="AK61" i="267"/>
  <c r="AJ61" i="267"/>
  <c r="AI61" i="267"/>
  <c r="AH61" i="267"/>
  <c r="AG61" i="267"/>
  <c r="AF61" i="267"/>
  <c r="AE61" i="267"/>
  <c r="AD61" i="267"/>
  <c r="AC61" i="267"/>
  <c r="AB61" i="267"/>
  <c r="AO60" i="267"/>
  <c r="AN60" i="267"/>
  <c r="AM60" i="267"/>
  <c r="AL60" i="267"/>
  <c r="AK60" i="267"/>
  <c r="AJ60" i="267"/>
  <c r="AI60" i="267"/>
  <c r="AH60" i="267"/>
  <c r="AG60" i="267"/>
  <c r="AF60" i="267"/>
  <c r="AE60" i="267"/>
  <c r="AD60" i="267"/>
  <c r="AC60" i="267"/>
  <c r="AB60" i="267"/>
  <c r="AO59" i="267"/>
  <c r="AN59" i="267"/>
  <c r="AM59" i="267"/>
  <c r="AL59" i="267"/>
  <c r="AK59" i="267"/>
  <c r="AJ59" i="267"/>
  <c r="AI59" i="267"/>
  <c r="AH59" i="267"/>
  <c r="AG59" i="267"/>
  <c r="AF59" i="267"/>
  <c r="AE59" i="267"/>
  <c r="AD59" i="267"/>
  <c r="AC59" i="267"/>
  <c r="AB59" i="267"/>
  <c r="AO54" i="267"/>
  <c r="AN54" i="267"/>
  <c r="AM54" i="267"/>
  <c r="AL54" i="267"/>
  <c r="AK54" i="267"/>
  <c r="AJ54" i="267"/>
  <c r="AI54" i="267"/>
  <c r="AH54" i="267"/>
  <c r="AG54" i="267"/>
  <c r="AF54" i="267"/>
  <c r="AE54" i="267"/>
  <c r="AD54" i="267"/>
  <c r="AC54" i="267"/>
  <c r="AB54" i="267"/>
  <c r="AO53" i="267"/>
  <c r="AN53" i="267"/>
  <c r="AM53" i="267"/>
  <c r="AL53" i="267"/>
  <c r="AK53" i="267"/>
  <c r="AJ53" i="267"/>
  <c r="AI53" i="267"/>
  <c r="AH53" i="267"/>
  <c r="AG53" i="267"/>
  <c r="AF53" i="267"/>
  <c r="AE53" i="267"/>
  <c r="AD53" i="267"/>
  <c r="AC53" i="267"/>
  <c r="AB53" i="267"/>
  <c r="AO52" i="267"/>
  <c r="AN52" i="267"/>
  <c r="AM52" i="267"/>
  <c r="AL52" i="267"/>
  <c r="AK52" i="267"/>
  <c r="AJ52" i="267"/>
  <c r="AI52" i="267"/>
  <c r="AH52" i="267"/>
  <c r="AG52" i="267"/>
  <c r="AF52" i="267"/>
  <c r="AE52" i="267"/>
  <c r="AD52" i="267"/>
  <c r="AC52" i="267"/>
  <c r="AB52" i="267"/>
  <c r="AO51" i="267"/>
  <c r="AN51" i="267"/>
  <c r="AM51" i="267"/>
  <c r="AL51" i="267"/>
  <c r="AK51" i="267"/>
  <c r="AJ51" i="267"/>
  <c r="AI51" i="267"/>
  <c r="AH51" i="267"/>
  <c r="AG51" i="267"/>
  <c r="AF51" i="267"/>
  <c r="AE51" i="267"/>
  <c r="AD51" i="267"/>
  <c r="AC51" i="267"/>
  <c r="AB51" i="267"/>
  <c r="AO50" i="267"/>
  <c r="AN50" i="267"/>
  <c r="AM50" i="267"/>
  <c r="AL50" i="267"/>
  <c r="AK50" i="267"/>
  <c r="AJ50" i="267"/>
  <c r="AI50" i="267"/>
  <c r="AH50" i="267"/>
  <c r="AG50" i="267"/>
  <c r="AF50" i="267"/>
  <c r="AE50" i="267"/>
  <c r="AD50" i="267"/>
  <c r="AC50" i="267"/>
  <c r="AB50" i="267"/>
  <c r="AO49" i="267"/>
  <c r="AN49" i="267"/>
  <c r="AM49" i="267"/>
  <c r="AL49" i="267"/>
  <c r="AK49" i="267"/>
  <c r="AJ49" i="267"/>
  <c r="AI49" i="267"/>
  <c r="AH49" i="267"/>
  <c r="AG49" i="267"/>
  <c r="AF49" i="267"/>
  <c r="AE49" i="267"/>
  <c r="AD49" i="267"/>
  <c r="AC49" i="267"/>
  <c r="AB49" i="267"/>
  <c r="AO48" i="267"/>
  <c r="AN48" i="267"/>
  <c r="AM48" i="267"/>
  <c r="AL48" i="267"/>
  <c r="AK48" i="267"/>
  <c r="AJ48" i="267"/>
  <c r="AI48" i="267"/>
  <c r="AH48" i="267"/>
  <c r="AG48" i="267"/>
  <c r="AF48" i="267"/>
  <c r="AE48" i="267"/>
  <c r="AD48" i="267"/>
  <c r="AC48" i="267"/>
  <c r="AB48" i="267"/>
  <c r="AO47" i="267"/>
  <c r="AN47" i="267"/>
  <c r="AM47" i="267"/>
  <c r="AL47" i="267"/>
  <c r="AK47" i="267"/>
  <c r="AJ47" i="267"/>
  <c r="AI47" i="267"/>
  <c r="AH47" i="267"/>
  <c r="AG47" i="267"/>
  <c r="AF47" i="267"/>
  <c r="AE47" i="267"/>
  <c r="AD47" i="267"/>
  <c r="AC47" i="267"/>
  <c r="AB47" i="267"/>
  <c r="AO46" i="267"/>
  <c r="AN46" i="267"/>
  <c r="AM46" i="267"/>
  <c r="AL46" i="267"/>
  <c r="AK46" i="267"/>
  <c r="AJ46" i="267"/>
  <c r="AI46" i="267"/>
  <c r="AH46" i="267"/>
  <c r="AG46" i="267"/>
  <c r="AF46" i="267"/>
  <c r="AE46" i="267"/>
  <c r="AD46" i="267"/>
  <c r="AC46" i="267"/>
  <c r="AB46" i="267"/>
  <c r="AO45" i="267"/>
  <c r="AN45" i="267"/>
  <c r="AM45" i="267"/>
  <c r="AL45" i="267"/>
  <c r="AK45" i="267"/>
  <c r="AJ45" i="267"/>
  <c r="AI45" i="267"/>
  <c r="AH45" i="267"/>
  <c r="AG45" i="267"/>
  <c r="AF45" i="267"/>
  <c r="AE45" i="267"/>
  <c r="AD45" i="267"/>
  <c r="AC45" i="267"/>
  <c r="AB45" i="267"/>
  <c r="AO40" i="267"/>
  <c r="AN40" i="267"/>
  <c r="AM40" i="267"/>
  <c r="AL40" i="267"/>
  <c r="AK40" i="267"/>
  <c r="AJ40" i="267"/>
  <c r="AI40" i="267"/>
  <c r="AH40" i="267"/>
  <c r="AG40" i="267"/>
  <c r="AF40" i="267"/>
  <c r="AE40" i="267"/>
  <c r="AD40" i="267"/>
  <c r="AC40" i="267"/>
  <c r="AB40" i="267"/>
  <c r="AO39" i="267"/>
  <c r="AN39" i="267"/>
  <c r="AM39" i="267"/>
  <c r="AL39" i="267"/>
  <c r="AK39" i="267"/>
  <c r="AJ39" i="267"/>
  <c r="AI39" i="267"/>
  <c r="AH39" i="267"/>
  <c r="AG39" i="267"/>
  <c r="AF39" i="267"/>
  <c r="AE39" i="267"/>
  <c r="AD39" i="267"/>
  <c r="AC39" i="267"/>
  <c r="AB39" i="267"/>
  <c r="AO38" i="267"/>
  <c r="AN38" i="267"/>
  <c r="AM38" i="267"/>
  <c r="AL38" i="267"/>
  <c r="AK38" i="267"/>
  <c r="AJ38" i="267"/>
  <c r="AI38" i="267"/>
  <c r="AH38" i="267"/>
  <c r="AG38" i="267"/>
  <c r="AF38" i="267"/>
  <c r="AE38" i="267"/>
  <c r="AD38" i="267"/>
  <c r="AC38" i="267"/>
  <c r="AB38" i="267"/>
  <c r="AO37" i="267"/>
  <c r="AN37" i="267"/>
  <c r="AM37" i="267"/>
  <c r="AL37" i="267"/>
  <c r="AK37" i="267"/>
  <c r="AJ37" i="267"/>
  <c r="AI37" i="267"/>
  <c r="AH37" i="267"/>
  <c r="AG37" i="267"/>
  <c r="AF37" i="267"/>
  <c r="AE37" i="267"/>
  <c r="AD37" i="267"/>
  <c r="AC37" i="267"/>
  <c r="AB37" i="267"/>
  <c r="AO36" i="267"/>
  <c r="AN36" i="267"/>
  <c r="AM36" i="267"/>
  <c r="AL36" i="267"/>
  <c r="AK36" i="267"/>
  <c r="AJ36" i="267"/>
  <c r="AI36" i="267"/>
  <c r="AH36" i="267"/>
  <c r="AG36" i="267"/>
  <c r="AF36" i="267"/>
  <c r="AE36" i="267"/>
  <c r="AD36" i="267"/>
  <c r="AC36" i="267"/>
  <c r="AB36" i="267"/>
  <c r="AO35" i="267"/>
  <c r="AN35" i="267"/>
  <c r="AM35" i="267"/>
  <c r="AL35" i="267"/>
  <c r="AK35" i="267"/>
  <c r="AJ35" i="267"/>
  <c r="AI35" i="267"/>
  <c r="AH35" i="267"/>
  <c r="AG35" i="267"/>
  <c r="AF35" i="267"/>
  <c r="AE35" i="267"/>
  <c r="AD35" i="267"/>
  <c r="AC35" i="267"/>
  <c r="AB35" i="267"/>
  <c r="AO34" i="267"/>
  <c r="AN34" i="267"/>
  <c r="AM34" i="267"/>
  <c r="AL34" i="267"/>
  <c r="AK34" i="267"/>
  <c r="AJ34" i="267"/>
  <c r="AI34" i="267"/>
  <c r="AH34" i="267"/>
  <c r="AG34" i="267"/>
  <c r="AF34" i="267"/>
  <c r="AE34" i="267"/>
  <c r="AD34" i="267"/>
  <c r="AC34" i="267"/>
  <c r="AB34" i="267"/>
  <c r="AO33" i="267"/>
  <c r="AN33" i="267"/>
  <c r="AM33" i="267"/>
  <c r="AL33" i="267"/>
  <c r="AK33" i="267"/>
  <c r="AJ33" i="267"/>
  <c r="AI33" i="267"/>
  <c r="AH33" i="267"/>
  <c r="AG33" i="267"/>
  <c r="AF33" i="267"/>
  <c r="AE33" i="267"/>
  <c r="AD33" i="267"/>
  <c r="AC33" i="267"/>
  <c r="AB33" i="267"/>
  <c r="AO32" i="267"/>
  <c r="AN32" i="267"/>
  <c r="AM32" i="267"/>
  <c r="AL32" i="267"/>
  <c r="AK32" i="267"/>
  <c r="AJ32" i="267"/>
  <c r="AI32" i="267"/>
  <c r="AH32" i="267"/>
  <c r="AG32" i="267"/>
  <c r="AF32" i="267"/>
  <c r="AE32" i="267"/>
  <c r="AD32" i="267"/>
  <c r="AC32" i="267"/>
  <c r="AB32" i="267"/>
  <c r="AO31" i="267"/>
  <c r="AN31" i="267"/>
  <c r="AM31" i="267"/>
  <c r="AL31" i="267"/>
  <c r="AK31" i="267"/>
  <c r="AJ31" i="267"/>
  <c r="AI31" i="267"/>
  <c r="AH31" i="267"/>
  <c r="AG31" i="267"/>
  <c r="AF31" i="267"/>
  <c r="AE31" i="267"/>
  <c r="AD31" i="267"/>
  <c r="AC31" i="267"/>
  <c r="AB31" i="267"/>
  <c r="AO26" i="267"/>
  <c r="AN26" i="267"/>
  <c r="AM26" i="267"/>
  <c r="AL26" i="267"/>
  <c r="AK26" i="267"/>
  <c r="AJ26" i="267"/>
  <c r="AI26" i="267"/>
  <c r="AH26" i="267"/>
  <c r="AG26" i="267"/>
  <c r="AF26" i="267"/>
  <c r="AE26" i="267"/>
  <c r="AD26" i="267"/>
  <c r="AC26" i="267"/>
  <c r="AB26" i="267"/>
  <c r="AO25" i="267"/>
  <c r="AN25" i="267"/>
  <c r="AM25" i="267"/>
  <c r="AL25" i="267"/>
  <c r="AK25" i="267"/>
  <c r="AJ25" i="267"/>
  <c r="AI25" i="267"/>
  <c r="AH25" i="267"/>
  <c r="AG25" i="267"/>
  <c r="AF25" i="267"/>
  <c r="AE25" i="267"/>
  <c r="AD25" i="267"/>
  <c r="AC25" i="267"/>
  <c r="AB25" i="267"/>
  <c r="AO24" i="267"/>
  <c r="AN24" i="267"/>
  <c r="AM24" i="267"/>
  <c r="AL24" i="267"/>
  <c r="AK24" i="267"/>
  <c r="AJ24" i="267"/>
  <c r="AI24" i="267"/>
  <c r="AH24" i="267"/>
  <c r="AG24" i="267"/>
  <c r="AF24" i="267"/>
  <c r="AE24" i="267"/>
  <c r="AD24" i="267"/>
  <c r="AC24" i="267"/>
  <c r="AB24" i="267"/>
  <c r="AO23" i="267"/>
  <c r="AN23" i="267"/>
  <c r="AM23" i="267"/>
  <c r="AL23" i="267"/>
  <c r="AK23" i="267"/>
  <c r="AJ23" i="267"/>
  <c r="AI23" i="267"/>
  <c r="AH23" i="267"/>
  <c r="AG23" i="267"/>
  <c r="AF23" i="267"/>
  <c r="AE23" i="267"/>
  <c r="AD23" i="267"/>
  <c r="AC23" i="267"/>
  <c r="AB23" i="267"/>
  <c r="AO22" i="267"/>
  <c r="AN22" i="267"/>
  <c r="AM22" i="267"/>
  <c r="AL22" i="267"/>
  <c r="AK22" i="267"/>
  <c r="AJ22" i="267"/>
  <c r="AI22" i="267"/>
  <c r="AH22" i="267"/>
  <c r="AG22" i="267"/>
  <c r="AF22" i="267"/>
  <c r="AE22" i="267"/>
  <c r="AD22" i="267"/>
  <c r="AC22" i="267"/>
  <c r="AB22" i="267"/>
  <c r="AO21" i="267"/>
  <c r="AN21" i="267"/>
  <c r="AM21" i="267"/>
  <c r="AL21" i="267"/>
  <c r="AK21" i="267"/>
  <c r="AJ21" i="267"/>
  <c r="AI21" i="267"/>
  <c r="AH21" i="267"/>
  <c r="AG21" i="267"/>
  <c r="AF21" i="267"/>
  <c r="AE21" i="267"/>
  <c r="AD21" i="267"/>
  <c r="AC21" i="267"/>
  <c r="AB21" i="267"/>
  <c r="AO20" i="267"/>
  <c r="AN20" i="267"/>
  <c r="AM20" i="267"/>
  <c r="AL20" i="267"/>
  <c r="AK20" i="267"/>
  <c r="AJ20" i="267"/>
  <c r="AI20" i="267"/>
  <c r="AH20" i="267"/>
  <c r="AG20" i="267"/>
  <c r="AF20" i="267"/>
  <c r="AE20" i="267"/>
  <c r="AD20" i="267"/>
  <c r="AC20" i="267"/>
  <c r="AB20" i="267"/>
  <c r="H20" i="267"/>
  <c r="G20" i="267"/>
  <c r="H21" i="267"/>
  <c r="G21" i="267"/>
  <c r="H22" i="267"/>
  <c r="G22" i="267"/>
  <c r="H23" i="267"/>
  <c r="G23" i="267"/>
  <c r="H24" i="267"/>
  <c r="G24" i="267"/>
  <c r="H25" i="267"/>
  <c r="G25" i="267"/>
  <c r="H26" i="267"/>
  <c r="G26" i="267"/>
  <c r="H31" i="267"/>
  <c r="G31" i="267"/>
  <c r="H32" i="267"/>
  <c r="G32" i="267"/>
  <c r="H33" i="267"/>
  <c r="G33" i="267"/>
  <c r="H34" i="267"/>
  <c r="G34" i="267"/>
  <c r="H35" i="267"/>
  <c r="G35" i="267"/>
  <c r="H36" i="267"/>
  <c r="G36" i="267"/>
  <c r="H37" i="267"/>
  <c r="G37" i="267"/>
  <c r="H38" i="267"/>
  <c r="G38" i="267"/>
  <c r="H39" i="267"/>
  <c r="G39" i="267"/>
  <c r="H40" i="267"/>
  <c r="G40" i="267"/>
  <c r="H45" i="267"/>
  <c r="G45" i="267"/>
  <c r="H46" i="267"/>
  <c r="G46" i="267"/>
  <c r="H47" i="267"/>
  <c r="G47" i="267"/>
  <c r="H48" i="267"/>
  <c r="G48" i="267"/>
  <c r="H49" i="267"/>
  <c r="G49" i="267"/>
  <c r="H50" i="267"/>
  <c r="G50" i="267"/>
  <c r="H51" i="267"/>
  <c r="G51" i="267"/>
  <c r="H52" i="267"/>
  <c r="G52" i="267"/>
  <c r="H53" i="267"/>
  <c r="G53" i="267"/>
  <c r="H54" i="267"/>
  <c r="G54" i="267"/>
  <c r="H59" i="267"/>
  <c r="G59" i="267"/>
  <c r="H60" i="267"/>
  <c r="G60" i="267"/>
  <c r="H61" i="267"/>
  <c r="G61" i="267"/>
  <c r="H62" i="267"/>
  <c r="G62" i="267"/>
  <c r="H63" i="267"/>
  <c r="G63" i="267"/>
  <c r="K82" i="268"/>
  <c r="L82" i="268"/>
  <c r="M82" i="268"/>
  <c r="N82" i="268"/>
  <c r="O82" i="268"/>
  <c r="P82" i="268"/>
  <c r="Q82" i="268"/>
  <c r="R82" i="268"/>
  <c r="S82" i="268"/>
  <c r="T82" i="268"/>
  <c r="U82" i="268"/>
  <c r="V82" i="268"/>
  <c r="W82" i="268"/>
  <c r="X82" i="268"/>
  <c r="K66" i="268"/>
  <c r="L66" i="268"/>
  <c r="M66" i="268"/>
  <c r="N66" i="268"/>
  <c r="O66" i="268"/>
  <c r="P66" i="268"/>
  <c r="Q66" i="268"/>
  <c r="R66" i="268"/>
  <c r="S66" i="268"/>
  <c r="T66" i="268"/>
  <c r="U66" i="268"/>
  <c r="V66" i="268"/>
  <c r="W66" i="268"/>
  <c r="X66" i="268"/>
  <c r="AO127" i="268"/>
  <c r="AN127" i="268"/>
  <c r="AM127" i="268"/>
  <c r="AL127" i="268"/>
  <c r="AK127" i="268"/>
  <c r="AJ127" i="268"/>
  <c r="AI127" i="268"/>
  <c r="AH127" i="268"/>
  <c r="AG127" i="268"/>
  <c r="AF127" i="268"/>
  <c r="AE127" i="268"/>
  <c r="AD127" i="268"/>
  <c r="AC127" i="268"/>
  <c r="AB127" i="268"/>
  <c r="AO126" i="268"/>
  <c r="AN126" i="268"/>
  <c r="AM126" i="268"/>
  <c r="AL126" i="268"/>
  <c r="AK126" i="268"/>
  <c r="AJ126" i="268"/>
  <c r="AI126" i="268"/>
  <c r="AH126" i="268"/>
  <c r="AG126" i="268"/>
  <c r="AF126" i="268"/>
  <c r="AE126" i="268"/>
  <c r="AD126" i="268"/>
  <c r="AC126" i="268"/>
  <c r="AB126" i="268"/>
  <c r="AO125" i="268"/>
  <c r="AN125" i="268"/>
  <c r="AM125" i="268"/>
  <c r="AL125" i="268"/>
  <c r="AK125" i="268"/>
  <c r="AJ125" i="268"/>
  <c r="AI125" i="268"/>
  <c r="AH125" i="268"/>
  <c r="AG125" i="268"/>
  <c r="AF125" i="268"/>
  <c r="AE125" i="268"/>
  <c r="AD125" i="268"/>
  <c r="AC125" i="268"/>
  <c r="AB125" i="268"/>
  <c r="AO124" i="268"/>
  <c r="AN124" i="268"/>
  <c r="AM124" i="268"/>
  <c r="AL124" i="268"/>
  <c r="AK124" i="268"/>
  <c r="AJ124" i="268"/>
  <c r="AI124" i="268"/>
  <c r="AH124" i="268"/>
  <c r="AG124" i="268"/>
  <c r="AF124" i="268"/>
  <c r="AE124" i="268"/>
  <c r="AD124" i="268"/>
  <c r="AC124" i="268"/>
  <c r="AB124" i="268"/>
  <c r="AO123" i="268"/>
  <c r="AN123" i="268"/>
  <c r="AM123" i="268"/>
  <c r="AL123" i="268"/>
  <c r="AK123" i="268"/>
  <c r="AJ123" i="268"/>
  <c r="AI123" i="268"/>
  <c r="AH123" i="268"/>
  <c r="AG123" i="268"/>
  <c r="AF123" i="268"/>
  <c r="AE123" i="268"/>
  <c r="AD123" i="268"/>
  <c r="AC123" i="268"/>
  <c r="AB123" i="268"/>
  <c r="AO122" i="268"/>
  <c r="AN122" i="268"/>
  <c r="AM122" i="268"/>
  <c r="AL122" i="268"/>
  <c r="AK122" i="268"/>
  <c r="AJ122" i="268"/>
  <c r="AI122" i="268"/>
  <c r="AH122" i="268"/>
  <c r="AG122" i="268"/>
  <c r="AF122" i="268"/>
  <c r="AE122" i="268"/>
  <c r="AD122" i="268"/>
  <c r="AC122" i="268"/>
  <c r="AB122" i="268"/>
  <c r="AO121" i="268"/>
  <c r="AN121" i="268"/>
  <c r="AM121" i="268"/>
  <c r="AL121" i="268"/>
  <c r="AK121" i="268"/>
  <c r="AJ121" i="268"/>
  <c r="AI121" i="268"/>
  <c r="AH121" i="268"/>
  <c r="AG121" i="268"/>
  <c r="AF121" i="268"/>
  <c r="AE121" i="268"/>
  <c r="AD121" i="268"/>
  <c r="AC121" i="268"/>
  <c r="AB121" i="268"/>
  <c r="AO120" i="268"/>
  <c r="AN120" i="268"/>
  <c r="AM120" i="268"/>
  <c r="AL120" i="268"/>
  <c r="AK120" i="268"/>
  <c r="AJ120" i="268"/>
  <c r="AI120" i="268"/>
  <c r="AH120" i="268"/>
  <c r="AG120" i="268"/>
  <c r="AF120" i="268"/>
  <c r="AE120" i="268"/>
  <c r="AD120" i="268"/>
  <c r="AC120" i="268"/>
  <c r="AB120" i="268"/>
  <c r="AO119" i="268"/>
  <c r="AN119" i="268"/>
  <c r="AM119" i="268"/>
  <c r="AL119" i="268"/>
  <c r="AK119" i="268"/>
  <c r="AJ119" i="268"/>
  <c r="AI119" i="268"/>
  <c r="AH119" i="268"/>
  <c r="AG119" i="268"/>
  <c r="AF119" i="268"/>
  <c r="AE119" i="268"/>
  <c r="AD119" i="268"/>
  <c r="AC119" i="268"/>
  <c r="AB119" i="268"/>
  <c r="AO118" i="268"/>
  <c r="AN118" i="268"/>
  <c r="AM118" i="268"/>
  <c r="AL118" i="268"/>
  <c r="AK118" i="268"/>
  <c r="AJ118" i="268"/>
  <c r="AI118" i="268"/>
  <c r="AH118" i="268"/>
  <c r="AG118" i="268"/>
  <c r="AF118" i="268"/>
  <c r="AE118" i="268"/>
  <c r="AD118" i="268"/>
  <c r="AC118" i="268"/>
  <c r="AB118" i="268"/>
  <c r="AO113" i="268"/>
  <c r="AN113" i="268"/>
  <c r="AM113" i="268"/>
  <c r="AL113" i="268"/>
  <c r="AK113" i="268"/>
  <c r="AJ113" i="268"/>
  <c r="AI113" i="268"/>
  <c r="AH113" i="268"/>
  <c r="AG113" i="268"/>
  <c r="AF113" i="268"/>
  <c r="AE113" i="268"/>
  <c r="AD113" i="268"/>
  <c r="AC113" i="268"/>
  <c r="AB113" i="268"/>
  <c r="AO112" i="268"/>
  <c r="AN112" i="268"/>
  <c r="AM112" i="268"/>
  <c r="AL112" i="268"/>
  <c r="AK112" i="268"/>
  <c r="AJ112" i="268"/>
  <c r="AI112" i="268"/>
  <c r="AH112" i="268"/>
  <c r="AG112" i="268"/>
  <c r="AF112" i="268"/>
  <c r="AE112" i="268"/>
  <c r="AD112" i="268"/>
  <c r="AC112" i="268"/>
  <c r="AB112" i="268"/>
  <c r="AO111" i="268"/>
  <c r="AN111" i="268"/>
  <c r="AM111" i="268"/>
  <c r="AL111" i="268"/>
  <c r="AK111" i="268"/>
  <c r="AJ111" i="268"/>
  <c r="AI111" i="268"/>
  <c r="AH111" i="268"/>
  <c r="AG111" i="268"/>
  <c r="AF111" i="268"/>
  <c r="AE111" i="268"/>
  <c r="AD111" i="268"/>
  <c r="AC111" i="268"/>
  <c r="AB111" i="268"/>
  <c r="AO110" i="268"/>
  <c r="AN110" i="268"/>
  <c r="AM110" i="268"/>
  <c r="AL110" i="268"/>
  <c r="AK110" i="268"/>
  <c r="AJ110" i="268"/>
  <c r="AI110" i="268"/>
  <c r="AH110" i="268"/>
  <c r="AG110" i="268"/>
  <c r="AF110" i="268"/>
  <c r="AE110" i="268"/>
  <c r="AD110" i="268"/>
  <c r="AC110" i="268"/>
  <c r="AB110" i="268"/>
  <c r="AO109" i="268"/>
  <c r="AN109" i="268"/>
  <c r="AM109" i="268"/>
  <c r="AL109" i="268"/>
  <c r="AK109" i="268"/>
  <c r="AJ109" i="268"/>
  <c r="AI109" i="268"/>
  <c r="AH109" i="268"/>
  <c r="AG109" i="268"/>
  <c r="AF109" i="268"/>
  <c r="AE109" i="268"/>
  <c r="AD109" i="268"/>
  <c r="AC109" i="268"/>
  <c r="AB109" i="268"/>
  <c r="AO108" i="268"/>
  <c r="AN108" i="268"/>
  <c r="AM108" i="268"/>
  <c r="AL108" i="268"/>
  <c r="AK108" i="268"/>
  <c r="AJ108" i="268"/>
  <c r="AI108" i="268"/>
  <c r="AH108" i="268"/>
  <c r="AG108" i="268"/>
  <c r="AF108" i="268"/>
  <c r="AE108" i="268"/>
  <c r="AD108" i="268"/>
  <c r="AC108" i="268"/>
  <c r="AB108" i="268"/>
  <c r="AO107" i="268"/>
  <c r="AN107" i="268"/>
  <c r="AM107" i="268"/>
  <c r="AL107" i="268"/>
  <c r="AK107" i="268"/>
  <c r="AJ107" i="268"/>
  <c r="AI107" i="268"/>
  <c r="AH107" i="268"/>
  <c r="AG107" i="268"/>
  <c r="AF107" i="268"/>
  <c r="AE107" i="268"/>
  <c r="AD107" i="268"/>
  <c r="AC107" i="268"/>
  <c r="AB107" i="268"/>
  <c r="AO106" i="268"/>
  <c r="AN106" i="268"/>
  <c r="AM106" i="268"/>
  <c r="AL106" i="268"/>
  <c r="AK106" i="268"/>
  <c r="AJ106" i="268"/>
  <c r="AI106" i="268"/>
  <c r="AH106" i="268"/>
  <c r="AG106" i="268"/>
  <c r="AF106" i="268"/>
  <c r="AE106" i="268"/>
  <c r="AD106" i="268"/>
  <c r="AC106" i="268"/>
  <c r="AB106" i="268"/>
  <c r="AO105" i="268"/>
  <c r="AN105" i="268"/>
  <c r="AM105" i="268"/>
  <c r="AL105" i="268"/>
  <c r="AK105" i="268"/>
  <c r="AJ105" i="268"/>
  <c r="AI105" i="268"/>
  <c r="AH105" i="268"/>
  <c r="AG105" i="268"/>
  <c r="AF105" i="268"/>
  <c r="AE105" i="268"/>
  <c r="AD105" i="268"/>
  <c r="AC105" i="268"/>
  <c r="AB105" i="268"/>
  <c r="AO104" i="268"/>
  <c r="AN104" i="268"/>
  <c r="AM104" i="268"/>
  <c r="AL104" i="268"/>
  <c r="AK104" i="268"/>
  <c r="AJ104" i="268"/>
  <c r="AI104" i="268"/>
  <c r="AH104" i="268"/>
  <c r="AG104" i="268"/>
  <c r="AF104" i="268"/>
  <c r="AE104" i="268"/>
  <c r="AD104" i="268"/>
  <c r="AC104" i="268"/>
  <c r="AB104" i="268"/>
  <c r="X100" i="268"/>
  <c r="W100" i="268"/>
  <c r="V100" i="268"/>
  <c r="U100" i="268"/>
  <c r="T100" i="268"/>
  <c r="S100" i="268"/>
  <c r="R100" i="268"/>
  <c r="Q100" i="268"/>
  <c r="P100" i="268"/>
  <c r="O100" i="268"/>
  <c r="N100" i="268"/>
  <c r="M100" i="268"/>
  <c r="L100" i="268"/>
  <c r="K100" i="268"/>
  <c r="AO99" i="268"/>
  <c r="AN99" i="268"/>
  <c r="AM99" i="268"/>
  <c r="AL99" i="268"/>
  <c r="AK99" i="268"/>
  <c r="AJ99" i="268"/>
  <c r="AI99" i="268"/>
  <c r="AH99" i="268"/>
  <c r="AG99" i="268"/>
  <c r="AF99" i="268"/>
  <c r="AE99" i="268"/>
  <c r="AD99" i="268"/>
  <c r="AC99" i="268"/>
  <c r="AB99" i="268"/>
  <c r="AO98" i="268"/>
  <c r="AN98" i="268"/>
  <c r="AM98" i="268"/>
  <c r="AL98" i="268"/>
  <c r="AK98" i="268"/>
  <c r="AJ98" i="268"/>
  <c r="AI98" i="268"/>
  <c r="AH98" i="268"/>
  <c r="AG98" i="268"/>
  <c r="AF98" i="268"/>
  <c r="AE98" i="268"/>
  <c r="AD98" i="268"/>
  <c r="AC98" i="268"/>
  <c r="AB98" i="268"/>
  <c r="AO97" i="268"/>
  <c r="AN97" i="268"/>
  <c r="AM97" i="268"/>
  <c r="AL97" i="268"/>
  <c r="AK97" i="268"/>
  <c r="AJ97" i="268"/>
  <c r="AI97" i="268"/>
  <c r="AH97" i="268"/>
  <c r="AG97" i="268"/>
  <c r="AF97" i="268"/>
  <c r="AE97" i="268"/>
  <c r="AD97" i="268"/>
  <c r="AC97" i="268"/>
  <c r="AB97" i="268"/>
  <c r="AO96" i="268"/>
  <c r="AN96" i="268"/>
  <c r="AM96" i="268"/>
  <c r="AL96" i="268"/>
  <c r="AK96" i="268"/>
  <c r="AJ96" i="268"/>
  <c r="AI96" i="268"/>
  <c r="AH96" i="268"/>
  <c r="AG96" i="268"/>
  <c r="AF96" i="268"/>
  <c r="AE96" i="268"/>
  <c r="AD96" i="268"/>
  <c r="AC96" i="268"/>
  <c r="AB96" i="268"/>
  <c r="AO95" i="268"/>
  <c r="AN95" i="268"/>
  <c r="AM95" i="268"/>
  <c r="AL95" i="268"/>
  <c r="AK95" i="268"/>
  <c r="AJ95" i="268"/>
  <c r="AI95" i="268"/>
  <c r="AH95" i="268"/>
  <c r="AG95" i="268"/>
  <c r="AF95" i="268"/>
  <c r="AE95" i="268"/>
  <c r="AD95" i="268"/>
  <c r="AC95" i="268"/>
  <c r="AB95" i="268"/>
  <c r="AO94" i="268"/>
  <c r="AN94" i="268"/>
  <c r="AM94" i="268"/>
  <c r="AL94" i="268"/>
  <c r="AK94" i="268"/>
  <c r="AJ94" i="268"/>
  <c r="AI94" i="268"/>
  <c r="AH94" i="268"/>
  <c r="AG94" i="268"/>
  <c r="AF94" i="268"/>
  <c r="AE94" i="268"/>
  <c r="AD94" i="268"/>
  <c r="AC94" i="268"/>
  <c r="AB94" i="268"/>
  <c r="X90" i="268"/>
  <c r="AO89" i="268"/>
  <c r="AN89" i="268"/>
  <c r="AM89" i="268"/>
  <c r="AL89" i="268"/>
  <c r="AK89" i="268"/>
  <c r="AJ89" i="268"/>
  <c r="AI89" i="268"/>
  <c r="AH89" i="268"/>
  <c r="AG89" i="268"/>
  <c r="AF89" i="268"/>
  <c r="AE89" i="268"/>
  <c r="AD89" i="268"/>
  <c r="AC89" i="268"/>
  <c r="AB89" i="268"/>
  <c r="AO88" i="268"/>
  <c r="AN88" i="268"/>
  <c r="AM88" i="268"/>
  <c r="AL88" i="268"/>
  <c r="AK88" i="268"/>
  <c r="AJ88" i="268"/>
  <c r="AI88" i="268"/>
  <c r="AH88" i="268"/>
  <c r="AG88" i="268"/>
  <c r="AF88" i="268"/>
  <c r="AE88" i="268"/>
  <c r="AD88" i="268"/>
  <c r="AC88" i="268"/>
  <c r="AB88" i="268"/>
  <c r="AO87" i="268"/>
  <c r="AN87" i="268"/>
  <c r="AM87" i="268"/>
  <c r="AL87" i="268"/>
  <c r="AK87" i="268"/>
  <c r="AJ87" i="268"/>
  <c r="AI87" i="268"/>
  <c r="AH87" i="268"/>
  <c r="AG87" i="268"/>
  <c r="AF87" i="268"/>
  <c r="AE87" i="268"/>
  <c r="AD87" i="268"/>
  <c r="AC87" i="268"/>
  <c r="AB87" i="268"/>
  <c r="AO86" i="268"/>
  <c r="AN86" i="268"/>
  <c r="AM86" i="268"/>
  <c r="AL86" i="268"/>
  <c r="AK86" i="268"/>
  <c r="AJ86" i="268"/>
  <c r="AI86" i="268"/>
  <c r="AH86" i="268"/>
  <c r="AG86" i="268"/>
  <c r="AF86" i="268"/>
  <c r="AE86" i="268"/>
  <c r="AD86" i="268"/>
  <c r="AC86" i="268"/>
  <c r="AB86" i="268"/>
  <c r="AO85" i="268"/>
  <c r="AN85" i="268"/>
  <c r="AM85" i="268"/>
  <c r="AL85" i="268"/>
  <c r="AK85" i="268"/>
  <c r="AJ85" i="268"/>
  <c r="AI85" i="268"/>
  <c r="AH85" i="268"/>
  <c r="AG85" i="268"/>
  <c r="AF85" i="268"/>
  <c r="AE85" i="268"/>
  <c r="AD85" i="268"/>
  <c r="AC85" i="268"/>
  <c r="AB85" i="268"/>
  <c r="AO84" i="268"/>
  <c r="AN84" i="268"/>
  <c r="AM84" i="268"/>
  <c r="AL84" i="268"/>
  <c r="AK84" i="268"/>
  <c r="AJ84" i="268"/>
  <c r="AI84" i="268"/>
  <c r="AH84" i="268"/>
  <c r="AG84" i="268"/>
  <c r="AF84" i="268"/>
  <c r="AE84" i="268"/>
  <c r="AD84" i="268"/>
  <c r="AC84" i="268"/>
  <c r="AB84" i="268"/>
  <c r="H84" i="268"/>
  <c r="G84" i="268"/>
  <c r="H85" i="268"/>
  <c r="G85" i="268"/>
  <c r="H86" i="268"/>
  <c r="G86" i="268"/>
  <c r="H87" i="268"/>
  <c r="G87" i="268"/>
  <c r="H88" i="268"/>
  <c r="G88" i="268"/>
  <c r="H89" i="268"/>
  <c r="G89" i="268"/>
  <c r="H94" i="268"/>
  <c r="G94" i="268"/>
  <c r="H95" i="268"/>
  <c r="G95" i="268"/>
  <c r="H96" i="268"/>
  <c r="G96" i="268"/>
  <c r="H97" i="268"/>
  <c r="G97" i="268"/>
  <c r="H98" i="268"/>
  <c r="G98" i="268"/>
  <c r="H99" i="268"/>
  <c r="G99" i="268"/>
  <c r="H104" i="268"/>
  <c r="G104" i="268"/>
  <c r="H105" i="268"/>
  <c r="G105" i="268"/>
  <c r="H106" i="268"/>
  <c r="G106" i="268"/>
  <c r="H107" i="268"/>
  <c r="G107" i="268"/>
  <c r="H108" i="268"/>
  <c r="G108" i="268"/>
  <c r="H109" i="268"/>
  <c r="G109" i="268"/>
  <c r="H110" i="268"/>
  <c r="G110" i="268"/>
  <c r="H111" i="268"/>
  <c r="G111" i="268"/>
  <c r="H112" i="268"/>
  <c r="G112" i="268"/>
  <c r="H113" i="268"/>
  <c r="G113" i="268"/>
  <c r="H118" i="268"/>
  <c r="G118" i="268"/>
  <c r="H119" i="268"/>
  <c r="G119" i="268"/>
  <c r="H120" i="268"/>
  <c r="G120" i="268"/>
  <c r="H121" i="268"/>
  <c r="G121" i="268"/>
  <c r="H122" i="268"/>
  <c r="G122" i="268"/>
  <c r="H123" i="268"/>
  <c r="G123" i="268"/>
  <c r="H124" i="268"/>
  <c r="G124" i="268"/>
  <c r="H125" i="268"/>
  <c r="G125" i="268"/>
  <c r="H126" i="268"/>
  <c r="G126" i="268"/>
  <c r="H127" i="268"/>
  <c r="G127" i="268"/>
  <c r="K18" i="268"/>
  <c r="L18" i="268"/>
  <c r="M18" i="268"/>
  <c r="N18" i="268"/>
  <c r="O18" i="268"/>
  <c r="P18" i="268"/>
  <c r="Q18" i="268"/>
  <c r="R18" i="268"/>
  <c r="S18" i="268"/>
  <c r="T18" i="268"/>
  <c r="U18" i="268"/>
  <c r="V18" i="268"/>
  <c r="W18" i="268"/>
  <c r="X18" i="268"/>
  <c r="AO63" i="268"/>
  <c r="AN63" i="268"/>
  <c r="AM63" i="268"/>
  <c r="AL63" i="268"/>
  <c r="AK63" i="268"/>
  <c r="AJ63" i="268"/>
  <c r="AI63" i="268"/>
  <c r="AH63" i="268"/>
  <c r="AG63" i="268"/>
  <c r="AF63" i="268"/>
  <c r="AE63" i="268"/>
  <c r="AD63" i="268"/>
  <c r="AC63" i="268"/>
  <c r="AB63" i="268"/>
  <c r="AO62" i="268"/>
  <c r="AN62" i="268"/>
  <c r="AM62" i="268"/>
  <c r="AL62" i="268"/>
  <c r="AK62" i="268"/>
  <c r="AJ62" i="268"/>
  <c r="AI62" i="268"/>
  <c r="AH62" i="268"/>
  <c r="AG62" i="268"/>
  <c r="AF62" i="268"/>
  <c r="AE62" i="268"/>
  <c r="AD62" i="268"/>
  <c r="AC62" i="268"/>
  <c r="AB62" i="268"/>
  <c r="AO61" i="268"/>
  <c r="AN61" i="268"/>
  <c r="AM61" i="268"/>
  <c r="AL61" i="268"/>
  <c r="AK61" i="268"/>
  <c r="AJ61" i="268"/>
  <c r="AI61" i="268"/>
  <c r="AH61" i="268"/>
  <c r="AG61" i="268"/>
  <c r="AF61" i="268"/>
  <c r="AE61" i="268"/>
  <c r="AD61" i="268"/>
  <c r="AC61" i="268"/>
  <c r="AB61" i="268"/>
  <c r="AO60" i="268"/>
  <c r="AN60" i="268"/>
  <c r="AM60" i="268"/>
  <c r="AL60" i="268"/>
  <c r="AK60" i="268"/>
  <c r="AJ60" i="268"/>
  <c r="AI60" i="268"/>
  <c r="AH60" i="268"/>
  <c r="AG60" i="268"/>
  <c r="AF60" i="268"/>
  <c r="AE60" i="268"/>
  <c r="AD60" i="268"/>
  <c r="AC60" i="268"/>
  <c r="AB60" i="268"/>
  <c r="AO59" i="268"/>
  <c r="AN59" i="268"/>
  <c r="AM59" i="268"/>
  <c r="AL59" i="268"/>
  <c r="AK59" i="268"/>
  <c r="AJ59" i="268"/>
  <c r="AI59" i="268"/>
  <c r="AH59" i="268"/>
  <c r="AG59" i="268"/>
  <c r="AF59" i="268"/>
  <c r="AE59" i="268"/>
  <c r="AD59" i="268"/>
  <c r="AC59" i="268"/>
  <c r="AB59" i="268"/>
  <c r="AO54" i="268"/>
  <c r="AN54" i="268"/>
  <c r="AM54" i="268"/>
  <c r="AL54" i="268"/>
  <c r="AK54" i="268"/>
  <c r="AJ54" i="268"/>
  <c r="AI54" i="268"/>
  <c r="AH54" i="268"/>
  <c r="AG54" i="268"/>
  <c r="AF54" i="268"/>
  <c r="AE54" i="268"/>
  <c r="AD54" i="268"/>
  <c r="AC54" i="268"/>
  <c r="AB54" i="268"/>
  <c r="AO53" i="268"/>
  <c r="AN53" i="268"/>
  <c r="AM53" i="268"/>
  <c r="AL53" i="268"/>
  <c r="AK53" i="268"/>
  <c r="AJ53" i="268"/>
  <c r="AI53" i="268"/>
  <c r="AH53" i="268"/>
  <c r="AG53" i="268"/>
  <c r="AF53" i="268"/>
  <c r="AE53" i="268"/>
  <c r="AD53" i="268"/>
  <c r="AC53" i="268"/>
  <c r="AB53" i="268"/>
  <c r="AO52" i="268"/>
  <c r="AN52" i="268"/>
  <c r="AM52" i="268"/>
  <c r="AL52" i="268"/>
  <c r="AK52" i="268"/>
  <c r="AJ52" i="268"/>
  <c r="AI52" i="268"/>
  <c r="AH52" i="268"/>
  <c r="AG52" i="268"/>
  <c r="AF52" i="268"/>
  <c r="AE52" i="268"/>
  <c r="AD52" i="268"/>
  <c r="AC52" i="268"/>
  <c r="AB52" i="268"/>
  <c r="AO51" i="268"/>
  <c r="AN51" i="268"/>
  <c r="AM51" i="268"/>
  <c r="AL51" i="268"/>
  <c r="AK51" i="268"/>
  <c r="AJ51" i="268"/>
  <c r="AI51" i="268"/>
  <c r="AH51" i="268"/>
  <c r="AG51" i="268"/>
  <c r="AF51" i="268"/>
  <c r="AE51" i="268"/>
  <c r="AD51" i="268"/>
  <c r="AC51" i="268"/>
  <c r="AB51" i="268"/>
  <c r="AO50" i="268"/>
  <c r="AN50" i="268"/>
  <c r="AM50" i="268"/>
  <c r="AL50" i="268"/>
  <c r="AK50" i="268"/>
  <c r="AJ50" i="268"/>
  <c r="AI50" i="268"/>
  <c r="AH50" i="268"/>
  <c r="AG50" i="268"/>
  <c r="AF50" i="268"/>
  <c r="AE50" i="268"/>
  <c r="AD50" i="268"/>
  <c r="AC50" i="268"/>
  <c r="AB50" i="268"/>
  <c r="AO49" i="268"/>
  <c r="AN49" i="268"/>
  <c r="AM49" i="268"/>
  <c r="AL49" i="268"/>
  <c r="AK49" i="268"/>
  <c r="AJ49" i="268"/>
  <c r="AI49" i="268"/>
  <c r="AH49" i="268"/>
  <c r="AG49" i="268"/>
  <c r="AF49" i="268"/>
  <c r="AE49" i="268"/>
  <c r="AD49" i="268"/>
  <c r="AC49" i="268"/>
  <c r="AB49" i="268"/>
  <c r="AO48" i="268"/>
  <c r="AN48" i="268"/>
  <c r="AM48" i="268"/>
  <c r="AL48" i="268"/>
  <c r="AK48" i="268"/>
  <c r="AJ48" i="268"/>
  <c r="AI48" i="268"/>
  <c r="AH48" i="268"/>
  <c r="AG48" i="268"/>
  <c r="AF48" i="268"/>
  <c r="AE48" i="268"/>
  <c r="AD48" i="268"/>
  <c r="AC48" i="268"/>
  <c r="AB48" i="268"/>
  <c r="AO47" i="268"/>
  <c r="AN47" i="268"/>
  <c r="AM47" i="268"/>
  <c r="AL47" i="268"/>
  <c r="AK47" i="268"/>
  <c r="AJ47" i="268"/>
  <c r="AI47" i="268"/>
  <c r="AH47" i="268"/>
  <c r="AG47" i="268"/>
  <c r="AF47" i="268"/>
  <c r="AE47" i="268"/>
  <c r="AD47" i="268"/>
  <c r="AC47" i="268"/>
  <c r="AB47" i="268"/>
  <c r="AO46" i="268"/>
  <c r="AN46" i="268"/>
  <c r="AM46" i="268"/>
  <c r="AL46" i="268"/>
  <c r="AK46" i="268"/>
  <c r="AJ46" i="268"/>
  <c r="AI46" i="268"/>
  <c r="AH46" i="268"/>
  <c r="AG46" i="268"/>
  <c r="AF46" i="268"/>
  <c r="AE46" i="268"/>
  <c r="AD46" i="268"/>
  <c r="AC46" i="268"/>
  <c r="AB46" i="268"/>
  <c r="AO45" i="268"/>
  <c r="AN45" i="268"/>
  <c r="AM45" i="268"/>
  <c r="AL45" i="268"/>
  <c r="AK45" i="268"/>
  <c r="AJ45" i="268"/>
  <c r="AI45" i="268"/>
  <c r="AH45" i="268"/>
  <c r="AG45" i="268"/>
  <c r="AF45" i="268"/>
  <c r="AE45" i="268"/>
  <c r="AD45" i="268"/>
  <c r="AC45" i="268"/>
  <c r="AB45" i="268"/>
  <c r="AO40" i="268"/>
  <c r="AN40" i="268"/>
  <c r="AM40" i="268"/>
  <c r="AL40" i="268"/>
  <c r="AK40" i="268"/>
  <c r="AJ40" i="268"/>
  <c r="AI40" i="268"/>
  <c r="AH40" i="268"/>
  <c r="AG40" i="268"/>
  <c r="AF40" i="268"/>
  <c r="AE40" i="268"/>
  <c r="AD40" i="268"/>
  <c r="AC40" i="268"/>
  <c r="AB40" i="268"/>
  <c r="AO39" i="268"/>
  <c r="AN39" i="268"/>
  <c r="AM39" i="268"/>
  <c r="AL39" i="268"/>
  <c r="AK39" i="268"/>
  <c r="AJ39" i="268"/>
  <c r="AI39" i="268"/>
  <c r="AH39" i="268"/>
  <c r="AG39" i="268"/>
  <c r="AF39" i="268"/>
  <c r="AE39" i="268"/>
  <c r="AD39" i="268"/>
  <c r="AC39" i="268"/>
  <c r="AB39" i="268"/>
  <c r="AO38" i="268"/>
  <c r="AN38" i="268"/>
  <c r="AM38" i="268"/>
  <c r="AL38" i="268"/>
  <c r="AK38" i="268"/>
  <c r="AJ38" i="268"/>
  <c r="AI38" i="268"/>
  <c r="AH38" i="268"/>
  <c r="AG38" i="268"/>
  <c r="AF38" i="268"/>
  <c r="AE38" i="268"/>
  <c r="AD38" i="268"/>
  <c r="AC38" i="268"/>
  <c r="AB38" i="268"/>
  <c r="AO37" i="268"/>
  <c r="AN37" i="268"/>
  <c r="AM37" i="268"/>
  <c r="AL37" i="268"/>
  <c r="AK37" i="268"/>
  <c r="AJ37" i="268"/>
  <c r="AI37" i="268"/>
  <c r="AH37" i="268"/>
  <c r="AG37" i="268"/>
  <c r="AF37" i="268"/>
  <c r="AE37" i="268"/>
  <c r="AD37" i="268"/>
  <c r="AC37" i="268"/>
  <c r="AB37" i="268"/>
  <c r="AO36" i="268"/>
  <c r="AN36" i="268"/>
  <c r="AM36" i="268"/>
  <c r="AL36" i="268"/>
  <c r="AK36" i="268"/>
  <c r="AJ36" i="268"/>
  <c r="AI36" i="268"/>
  <c r="AH36" i="268"/>
  <c r="AG36" i="268"/>
  <c r="AF36" i="268"/>
  <c r="AE36" i="268"/>
  <c r="AD36" i="268"/>
  <c r="AC36" i="268"/>
  <c r="AB36" i="268"/>
  <c r="AO35" i="268"/>
  <c r="AN35" i="268"/>
  <c r="AM35" i="268"/>
  <c r="AL35" i="268"/>
  <c r="AK35" i="268"/>
  <c r="AJ35" i="268"/>
  <c r="AI35" i="268"/>
  <c r="AH35" i="268"/>
  <c r="AG35" i="268"/>
  <c r="AF35" i="268"/>
  <c r="AE35" i="268"/>
  <c r="AD35" i="268"/>
  <c r="AC35" i="268"/>
  <c r="AB35" i="268"/>
  <c r="AO34" i="268"/>
  <c r="AN34" i="268"/>
  <c r="AM34" i="268"/>
  <c r="AL34" i="268"/>
  <c r="AK34" i="268"/>
  <c r="AJ34" i="268"/>
  <c r="AI34" i="268"/>
  <c r="AH34" i="268"/>
  <c r="AG34" i="268"/>
  <c r="AF34" i="268"/>
  <c r="AE34" i="268"/>
  <c r="AD34" i="268"/>
  <c r="AC34" i="268"/>
  <c r="AB34" i="268"/>
  <c r="AO33" i="268"/>
  <c r="AN33" i="268"/>
  <c r="AM33" i="268"/>
  <c r="AL33" i="268"/>
  <c r="AK33" i="268"/>
  <c r="AJ33" i="268"/>
  <c r="AI33" i="268"/>
  <c r="AH33" i="268"/>
  <c r="AG33" i="268"/>
  <c r="AF33" i="268"/>
  <c r="AE33" i="268"/>
  <c r="AD33" i="268"/>
  <c r="AC33" i="268"/>
  <c r="AB33" i="268"/>
  <c r="AO32" i="268"/>
  <c r="AN32" i="268"/>
  <c r="AM32" i="268"/>
  <c r="AL32" i="268"/>
  <c r="AK32" i="268"/>
  <c r="AJ32" i="268"/>
  <c r="AI32" i="268"/>
  <c r="AH32" i="268"/>
  <c r="AG32" i="268"/>
  <c r="AF32" i="268"/>
  <c r="AE32" i="268"/>
  <c r="AD32" i="268"/>
  <c r="AC32" i="268"/>
  <c r="AB32" i="268"/>
  <c r="AO31" i="268"/>
  <c r="AN31" i="268"/>
  <c r="AM31" i="268"/>
  <c r="AL31" i="268"/>
  <c r="AK31" i="268"/>
  <c r="AJ31" i="268"/>
  <c r="AI31" i="268"/>
  <c r="AH31" i="268"/>
  <c r="AG31" i="268"/>
  <c r="AF31" i="268"/>
  <c r="AE31" i="268"/>
  <c r="AD31" i="268"/>
  <c r="AC31" i="268"/>
  <c r="AB31" i="268"/>
  <c r="AO26" i="268"/>
  <c r="AN26" i="268"/>
  <c r="AM26" i="268"/>
  <c r="AL26" i="268"/>
  <c r="AK26" i="268"/>
  <c r="AJ26" i="268"/>
  <c r="AI26" i="268"/>
  <c r="AH26" i="268"/>
  <c r="AG26" i="268"/>
  <c r="AF26" i="268"/>
  <c r="AE26" i="268"/>
  <c r="AD26" i="268"/>
  <c r="AC26" i="268"/>
  <c r="AB26" i="268"/>
  <c r="AO25" i="268"/>
  <c r="AN25" i="268"/>
  <c r="AM25" i="268"/>
  <c r="AL25" i="268"/>
  <c r="AK25" i="268"/>
  <c r="AJ25" i="268"/>
  <c r="AI25" i="268"/>
  <c r="AH25" i="268"/>
  <c r="AG25" i="268"/>
  <c r="AF25" i="268"/>
  <c r="AE25" i="268"/>
  <c r="AD25" i="268"/>
  <c r="AC25" i="268"/>
  <c r="AB25" i="268"/>
  <c r="AO24" i="268"/>
  <c r="AN24" i="268"/>
  <c r="AM24" i="268"/>
  <c r="AL24" i="268"/>
  <c r="AK24" i="268"/>
  <c r="AJ24" i="268"/>
  <c r="AI24" i="268"/>
  <c r="AH24" i="268"/>
  <c r="AG24" i="268"/>
  <c r="AF24" i="268"/>
  <c r="AE24" i="268"/>
  <c r="AD24" i="268"/>
  <c r="AC24" i="268"/>
  <c r="AB24" i="268"/>
  <c r="AO23" i="268"/>
  <c r="AN23" i="268"/>
  <c r="AM23" i="268"/>
  <c r="AL23" i="268"/>
  <c r="AK23" i="268"/>
  <c r="AJ23" i="268"/>
  <c r="AI23" i="268"/>
  <c r="AH23" i="268"/>
  <c r="AG23" i="268"/>
  <c r="AF23" i="268"/>
  <c r="AE23" i="268"/>
  <c r="AD23" i="268"/>
  <c r="AC23" i="268"/>
  <c r="AB23" i="268"/>
  <c r="AO22" i="268"/>
  <c r="AN22" i="268"/>
  <c r="AM22" i="268"/>
  <c r="AL22" i="268"/>
  <c r="AK22" i="268"/>
  <c r="AJ22" i="268"/>
  <c r="AI22" i="268"/>
  <c r="AH22" i="268"/>
  <c r="AG22" i="268"/>
  <c r="AF22" i="268"/>
  <c r="AE22" i="268"/>
  <c r="AD22" i="268"/>
  <c r="AC22" i="268"/>
  <c r="AB22" i="268"/>
  <c r="AO21" i="268"/>
  <c r="AN21" i="268"/>
  <c r="AM21" i="268"/>
  <c r="AL21" i="268"/>
  <c r="AK21" i="268"/>
  <c r="AJ21" i="268"/>
  <c r="AI21" i="268"/>
  <c r="AH21" i="268"/>
  <c r="AG21" i="268"/>
  <c r="AF21" i="268"/>
  <c r="AE21" i="268"/>
  <c r="AD21" i="268"/>
  <c r="AC21" i="268"/>
  <c r="AB21" i="268"/>
  <c r="AO20" i="268"/>
  <c r="AN20" i="268"/>
  <c r="AM20" i="268"/>
  <c r="AL20" i="268"/>
  <c r="AK20" i="268"/>
  <c r="AJ20" i="268"/>
  <c r="AI20" i="268"/>
  <c r="AH20" i="268"/>
  <c r="AG20" i="268"/>
  <c r="AF20" i="268"/>
  <c r="AE20" i="268"/>
  <c r="AD20" i="268"/>
  <c r="AC20" i="268"/>
  <c r="AB20" i="268"/>
  <c r="H20" i="268"/>
  <c r="G20" i="268"/>
  <c r="H21" i="268"/>
  <c r="G21" i="268"/>
  <c r="H22" i="268"/>
  <c r="G22" i="268"/>
  <c r="H23" i="268"/>
  <c r="G23" i="268"/>
  <c r="H24" i="268"/>
  <c r="G24" i="268"/>
  <c r="H25" i="268"/>
  <c r="G25" i="268"/>
  <c r="H26" i="268"/>
  <c r="G26" i="268"/>
  <c r="H31" i="268"/>
  <c r="G31" i="268"/>
  <c r="H32" i="268"/>
  <c r="G32" i="268"/>
  <c r="H33" i="268"/>
  <c r="G33" i="268"/>
  <c r="H34" i="268"/>
  <c r="G34" i="268"/>
  <c r="H35" i="268"/>
  <c r="G35" i="268"/>
  <c r="H36" i="268"/>
  <c r="G36" i="268"/>
  <c r="H37" i="268"/>
  <c r="G37" i="268"/>
  <c r="H38" i="268"/>
  <c r="G38" i="268"/>
  <c r="H39" i="268"/>
  <c r="G39" i="268"/>
  <c r="H40" i="268"/>
  <c r="G40" i="268"/>
  <c r="H45" i="268"/>
  <c r="G45" i="268"/>
  <c r="H46" i="268"/>
  <c r="G46" i="268"/>
  <c r="H47" i="268"/>
  <c r="G47" i="268"/>
  <c r="H48" i="268"/>
  <c r="G48" i="268"/>
  <c r="H49" i="268"/>
  <c r="G49" i="268"/>
  <c r="H50" i="268"/>
  <c r="G50" i="268"/>
  <c r="H51" i="268"/>
  <c r="G51" i="268"/>
  <c r="H52" i="268"/>
  <c r="G52" i="268"/>
  <c r="H53" i="268"/>
  <c r="G53" i="268"/>
  <c r="H54" i="268"/>
  <c r="G54" i="268"/>
  <c r="H59" i="268"/>
  <c r="G59" i="268"/>
  <c r="H60" i="268"/>
  <c r="G60" i="268"/>
  <c r="H61" i="268"/>
  <c r="G61" i="268"/>
  <c r="H62" i="268"/>
  <c r="G62" i="268"/>
  <c r="H63" i="268"/>
  <c r="G63" i="268"/>
  <c r="K82" i="245"/>
  <c r="L82" i="245"/>
  <c r="M82" i="245"/>
  <c r="N82" i="245"/>
  <c r="O82" i="245"/>
  <c r="P82" i="245"/>
  <c r="Q82" i="245"/>
  <c r="R82" i="245"/>
  <c r="S82" i="245"/>
  <c r="T82" i="245"/>
  <c r="U82" i="245"/>
  <c r="V82" i="245"/>
  <c r="W82" i="245"/>
  <c r="X82" i="245"/>
  <c r="K66" i="245"/>
  <c r="L66" i="245"/>
  <c r="M66" i="245"/>
  <c r="N66" i="245"/>
  <c r="O66" i="245"/>
  <c r="P66" i="245"/>
  <c r="Q66" i="245"/>
  <c r="R66" i="245"/>
  <c r="S66" i="245"/>
  <c r="T66" i="245"/>
  <c r="U66" i="245"/>
  <c r="V66" i="245"/>
  <c r="W66" i="245"/>
  <c r="X66" i="245"/>
  <c r="AO127" i="245"/>
  <c r="AN127" i="245"/>
  <c r="AM127" i="245"/>
  <c r="AL127" i="245"/>
  <c r="AK127" i="245"/>
  <c r="AJ127" i="245"/>
  <c r="AI127" i="245"/>
  <c r="AH127" i="245"/>
  <c r="AG127" i="245"/>
  <c r="AF127" i="245"/>
  <c r="AE127" i="245"/>
  <c r="AD127" i="245"/>
  <c r="AC127" i="245"/>
  <c r="AB127" i="245"/>
  <c r="AO126" i="245"/>
  <c r="AN126" i="245"/>
  <c r="AM126" i="245"/>
  <c r="AL126" i="245"/>
  <c r="AK126" i="245"/>
  <c r="AJ126" i="245"/>
  <c r="AI126" i="245"/>
  <c r="AH126" i="245"/>
  <c r="AG126" i="245"/>
  <c r="AF126" i="245"/>
  <c r="AE126" i="245"/>
  <c r="AD126" i="245"/>
  <c r="AC126" i="245"/>
  <c r="AB126" i="245"/>
  <c r="AO125" i="245"/>
  <c r="AN125" i="245"/>
  <c r="AM125" i="245"/>
  <c r="AL125" i="245"/>
  <c r="AK125" i="245"/>
  <c r="AJ125" i="245"/>
  <c r="AI125" i="245"/>
  <c r="AH125" i="245"/>
  <c r="AG125" i="245"/>
  <c r="AF125" i="245"/>
  <c r="AE125" i="245"/>
  <c r="AD125" i="245"/>
  <c r="AC125" i="245"/>
  <c r="AB125" i="245"/>
  <c r="AO124" i="245"/>
  <c r="AN124" i="245"/>
  <c r="AM124" i="245"/>
  <c r="AL124" i="245"/>
  <c r="AK124" i="245"/>
  <c r="AJ124" i="245"/>
  <c r="AI124" i="245"/>
  <c r="AH124" i="245"/>
  <c r="AG124" i="245"/>
  <c r="AF124" i="245"/>
  <c r="AE124" i="245"/>
  <c r="AD124" i="245"/>
  <c r="AC124" i="245"/>
  <c r="AB124" i="245"/>
  <c r="AO123" i="245"/>
  <c r="AN123" i="245"/>
  <c r="AM123" i="245"/>
  <c r="AL123" i="245"/>
  <c r="AK123" i="245"/>
  <c r="AJ123" i="245"/>
  <c r="AI123" i="245"/>
  <c r="AH123" i="245"/>
  <c r="AG123" i="245"/>
  <c r="AF123" i="245"/>
  <c r="AE123" i="245"/>
  <c r="AD123" i="245"/>
  <c r="AC123" i="245"/>
  <c r="AB123" i="245"/>
  <c r="AO122" i="245"/>
  <c r="AN122" i="245"/>
  <c r="AM122" i="245"/>
  <c r="AL122" i="245"/>
  <c r="AK122" i="245"/>
  <c r="AJ122" i="245"/>
  <c r="AI122" i="245"/>
  <c r="AH122" i="245"/>
  <c r="AG122" i="245"/>
  <c r="AF122" i="245"/>
  <c r="AE122" i="245"/>
  <c r="AD122" i="245"/>
  <c r="AC122" i="245"/>
  <c r="AB122" i="245"/>
  <c r="AO121" i="245"/>
  <c r="AN121" i="245"/>
  <c r="AM121" i="245"/>
  <c r="AL121" i="245"/>
  <c r="AK121" i="245"/>
  <c r="AJ121" i="245"/>
  <c r="AI121" i="245"/>
  <c r="AH121" i="245"/>
  <c r="AG121" i="245"/>
  <c r="AF121" i="245"/>
  <c r="AE121" i="245"/>
  <c r="AD121" i="245"/>
  <c r="AC121" i="245"/>
  <c r="AB121" i="245"/>
  <c r="AO120" i="245"/>
  <c r="AN120" i="245"/>
  <c r="AM120" i="245"/>
  <c r="AL120" i="245"/>
  <c r="AK120" i="245"/>
  <c r="AJ120" i="245"/>
  <c r="AI120" i="245"/>
  <c r="AH120" i="245"/>
  <c r="AG120" i="245"/>
  <c r="AF120" i="245"/>
  <c r="AE120" i="245"/>
  <c r="AD120" i="245"/>
  <c r="AC120" i="245"/>
  <c r="AB120" i="245"/>
  <c r="AO119" i="245"/>
  <c r="AN119" i="245"/>
  <c r="AM119" i="245"/>
  <c r="AL119" i="245"/>
  <c r="AK119" i="245"/>
  <c r="AJ119" i="245"/>
  <c r="AI119" i="245"/>
  <c r="AH119" i="245"/>
  <c r="AG119" i="245"/>
  <c r="AF119" i="245"/>
  <c r="AE119" i="245"/>
  <c r="AD119" i="245"/>
  <c r="AC119" i="245"/>
  <c r="AB119" i="245"/>
  <c r="AO118" i="245"/>
  <c r="AN118" i="245"/>
  <c r="AM118" i="245"/>
  <c r="AL118" i="245"/>
  <c r="AK118" i="245"/>
  <c r="AJ118" i="245"/>
  <c r="AI118" i="245"/>
  <c r="AH118" i="245"/>
  <c r="AG118" i="245"/>
  <c r="AF118" i="245"/>
  <c r="AE118" i="245"/>
  <c r="AD118" i="245"/>
  <c r="AC118" i="245"/>
  <c r="AB118" i="245"/>
  <c r="AO113" i="245"/>
  <c r="AN113" i="245"/>
  <c r="AM113" i="245"/>
  <c r="AL113" i="245"/>
  <c r="AK113" i="245"/>
  <c r="AJ113" i="245"/>
  <c r="AI113" i="245"/>
  <c r="AH113" i="245"/>
  <c r="AG113" i="245"/>
  <c r="AF113" i="245"/>
  <c r="AE113" i="245"/>
  <c r="AD113" i="245"/>
  <c r="AC113" i="245"/>
  <c r="AB113" i="245"/>
  <c r="AO112" i="245"/>
  <c r="AN112" i="245"/>
  <c r="AM112" i="245"/>
  <c r="AL112" i="245"/>
  <c r="AK112" i="245"/>
  <c r="AJ112" i="245"/>
  <c r="AI112" i="245"/>
  <c r="AH112" i="245"/>
  <c r="AG112" i="245"/>
  <c r="AF112" i="245"/>
  <c r="AE112" i="245"/>
  <c r="AD112" i="245"/>
  <c r="AC112" i="245"/>
  <c r="AB112" i="245"/>
  <c r="AO111" i="245"/>
  <c r="AN111" i="245"/>
  <c r="AM111" i="245"/>
  <c r="AL111" i="245"/>
  <c r="AK111" i="245"/>
  <c r="AJ111" i="245"/>
  <c r="AI111" i="245"/>
  <c r="AH111" i="245"/>
  <c r="AG111" i="245"/>
  <c r="AF111" i="245"/>
  <c r="AE111" i="245"/>
  <c r="AD111" i="245"/>
  <c r="AC111" i="245"/>
  <c r="AB111" i="245"/>
  <c r="AO110" i="245"/>
  <c r="AN110" i="245"/>
  <c r="AM110" i="245"/>
  <c r="AL110" i="245"/>
  <c r="AK110" i="245"/>
  <c r="AJ110" i="245"/>
  <c r="AI110" i="245"/>
  <c r="AH110" i="245"/>
  <c r="AG110" i="245"/>
  <c r="AF110" i="245"/>
  <c r="AE110" i="245"/>
  <c r="AD110" i="245"/>
  <c r="AC110" i="245"/>
  <c r="AB110" i="245"/>
  <c r="AO109" i="245"/>
  <c r="AN109" i="245"/>
  <c r="AM109" i="245"/>
  <c r="AL109" i="245"/>
  <c r="AK109" i="245"/>
  <c r="AJ109" i="245"/>
  <c r="AI109" i="245"/>
  <c r="AH109" i="245"/>
  <c r="AG109" i="245"/>
  <c r="AF109" i="245"/>
  <c r="AE109" i="245"/>
  <c r="AD109" i="245"/>
  <c r="AC109" i="245"/>
  <c r="AB109" i="245"/>
  <c r="AO108" i="245"/>
  <c r="AN108" i="245"/>
  <c r="AM108" i="245"/>
  <c r="AL108" i="245"/>
  <c r="AK108" i="245"/>
  <c r="AJ108" i="245"/>
  <c r="AI108" i="245"/>
  <c r="AH108" i="245"/>
  <c r="AG108" i="245"/>
  <c r="AF108" i="245"/>
  <c r="AE108" i="245"/>
  <c r="AD108" i="245"/>
  <c r="AC108" i="245"/>
  <c r="AB108" i="245"/>
  <c r="AO107" i="245"/>
  <c r="AN107" i="245"/>
  <c r="AM107" i="245"/>
  <c r="AL107" i="245"/>
  <c r="AK107" i="245"/>
  <c r="AJ107" i="245"/>
  <c r="AI107" i="245"/>
  <c r="AH107" i="245"/>
  <c r="AG107" i="245"/>
  <c r="AF107" i="245"/>
  <c r="AE107" i="245"/>
  <c r="AD107" i="245"/>
  <c r="AC107" i="245"/>
  <c r="AB107" i="245"/>
  <c r="AO106" i="245"/>
  <c r="AN106" i="245"/>
  <c r="AM106" i="245"/>
  <c r="AL106" i="245"/>
  <c r="AK106" i="245"/>
  <c r="AJ106" i="245"/>
  <c r="AI106" i="245"/>
  <c r="AH106" i="245"/>
  <c r="AG106" i="245"/>
  <c r="AF106" i="245"/>
  <c r="AE106" i="245"/>
  <c r="AD106" i="245"/>
  <c r="AC106" i="245"/>
  <c r="AB106" i="245"/>
  <c r="AO105" i="245"/>
  <c r="AN105" i="245"/>
  <c r="AM105" i="245"/>
  <c r="AL105" i="245"/>
  <c r="AK105" i="245"/>
  <c r="AJ105" i="245"/>
  <c r="AI105" i="245"/>
  <c r="AH105" i="245"/>
  <c r="AG105" i="245"/>
  <c r="AF105" i="245"/>
  <c r="AE105" i="245"/>
  <c r="AD105" i="245"/>
  <c r="AC105" i="245"/>
  <c r="AB105" i="245"/>
  <c r="AO104" i="245"/>
  <c r="AN104" i="245"/>
  <c r="AM104" i="245"/>
  <c r="AL104" i="245"/>
  <c r="AK104" i="245"/>
  <c r="AJ104" i="245"/>
  <c r="AI104" i="245"/>
  <c r="AH104" i="245"/>
  <c r="AG104" i="245"/>
  <c r="AF104" i="245"/>
  <c r="AE104" i="245"/>
  <c r="AD104" i="245"/>
  <c r="AC104" i="245"/>
  <c r="AB104" i="245"/>
  <c r="X100" i="245"/>
  <c r="W100" i="245"/>
  <c r="V100" i="245"/>
  <c r="U100" i="245"/>
  <c r="T100" i="245"/>
  <c r="S100" i="245"/>
  <c r="R100" i="245"/>
  <c r="Q100" i="245"/>
  <c r="P100" i="245"/>
  <c r="O100" i="245"/>
  <c r="N100" i="245"/>
  <c r="M100" i="245"/>
  <c r="L100" i="245"/>
  <c r="K100" i="245"/>
  <c r="AO99" i="245"/>
  <c r="AN99" i="245"/>
  <c r="AM99" i="245"/>
  <c r="AL99" i="245"/>
  <c r="AK99" i="245"/>
  <c r="AJ99" i="245"/>
  <c r="AI99" i="245"/>
  <c r="AH99" i="245"/>
  <c r="AG99" i="245"/>
  <c r="AF99" i="245"/>
  <c r="AE99" i="245"/>
  <c r="AD99" i="245"/>
  <c r="AC99" i="245"/>
  <c r="AB99" i="245"/>
  <c r="AO98" i="245"/>
  <c r="AN98" i="245"/>
  <c r="AM98" i="245"/>
  <c r="AL98" i="245"/>
  <c r="AK98" i="245"/>
  <c r="AJ98" i="245"/>
  <c r="AI98" i="245"/>
  <c r="AH98" i="245"/>
  <c r="AG98" i="245"/>
  <c r="AF98" i="245"/>
  <c r="AE98" i="245"/>
  <c r="AD98" i="245"/>
  <c r="AC98" i="245"/>
  <c r="AB98" i="245"/>
  <c r="AO97" i="245"/>
  <c r="AN97" i="245"/>
  <c r="AM97" i="245"/>
  <c r="AL97" i="245"/>
  <c r="AK97" i="245"/>
  <c r="AJ97" i="245"/>
  <c r="AI97" i="245"/>
  <c r="AH97" i="245"/>
  <c r="AG97" i="245"/>
  <c r="AF97" i="245"/>
  <c r="AE97" i="245"/>
  <c r="AD97" i="245"/>
  <c r="AC97" i="245"/>
  <c r="AB97" i="245"/>
  <c r="AO96" i="245"/>
  <c r="AN96" i="245"/>
  <c r="AM96" i="245"/>
  <c r="AL96" i="245"/>
  <c r="AK96" i="245"/>
  <c r="AJ96" i="245"/>
  <c r="AI96" i="245"/>
  <c r="AH96" i="245"/>
  <c r="AG96" i="245"/>
  <c r="AF96" i="245"/>
  <c r="AE96" i="245"/>
  <c r="AD96" i="245"/>
  <c r="AC96" i="245"/>
  <c r="AB96" i="245"/>
  <c r="AO95" i="245"/>
  <c r="AN95" i="245"/>
  <c r="AM95" i="245"/>
  <c r="AL95" i="245"/>
  <c r="AK95" i="245"/>
  <c r="AJ95" i="245"/>
  <c r="AI95" i="245"/>
  <c r="AH95" i="245"/>
  <c r="AG95" i="245"/>
  <c r="AF95" i="245"/>
  <c r="AE95" i="245"/>
  <c r="AD95" i="245"/>
  <c r="AC95" i="245"/>
  <c r="AB95" i="245"/>
  <c r="AO94" i="245"/>
  <c r="AN94" i="245"/>
  <c r="AM94" i="245"/>
  <c r="AL94" i="245"/>
  <c r="AK94" i="245"/>
  <c r="AJ94" i="245"/>
  <c r="AI94" i="245"/>
  <c r="AH94" i="245"/>
  <c r="AG94" i="245"/>
  <c r="AF94" i="245"/>
  <c r="AE94" i="245"/>
  <c r="AD94" i="245"/>
  <c r="AC94" i="245"/>
  <c r="AB94" i="245"/>
  <c r="X90" i="245"/>
  <c r="AO89" i="245"/>
  <c r="AN89" i="245"/>
  <c r="AM89" i="245"/>
  <c r="AL89" i="245"/>
  <c r="AK89" i="245"/>
  <c r="AJ89" i="245"/>
  <c r="AI89" i="245"/>
  <c r="AH89" i="245"/>
  <c r="AG89" i="245"/>
  <c r="AF89" i="245"/>
  <c r="AE89" i="245"/>
  <c r="AD89" i="245"/>
  <c r="AC89" i="245"/>
  <c r="AB89" i="245"/>
  <c r="AO88" i="245"/>
  <c r="AN88" i="245"/>
  <c r="AM88" i="245"/>
  <c r="AL88" i="245"/>
  <c r="AK88" i="245"/>
  <c r="AJ88" i="245"/>
  <c r="AI88" i="245"/>
  <c r="AH88" i="245"/>
  <c r="AG88" i="245"/>
  <c r="AF88" i="245"/>
  <c r="AE88" i="245"/>
  <c r="AD88" i="245"/>
  <c r="AC88" i="245"/>
  <c r="AB88" i="245"/>
  <c r="AO87" i="245"/>
  <c r="AN87" i="245"/>
  <c r="AM87" i="245"/>
  <c r="AL87" i="245"/>
  <c r="AK87" i="245"/>
  <c r="AJ87" i="245"/>
  <c r="AI87" i="245"/>
  <c r="AH87" i="245"/>
  <c r="AG87" i="245"/>
  <c r="AF87" i="245"/>
  <c r="AE87" i="245"/>
  <c r="AD87" i="245"/>
  <c r="AC87" i="245"/>
  <c r="AB87" i="245"/>
  <c r="AO86" i="245"/>
  <c r="AN86" i="245"/>
  <c r="AM86" i="245"/>
  <c r="AL86" i="245"/>
  <c r="AK86" i="245"/>
  <c r="AJ86" i="245"/>
  <c r="AI86" i="245"/>
  <c r="AH86" i="245"/>
  <c r="AG86" i="245"/>
  <c r="AF86" i="245"/>
  <c r="AE86" i="245"/>
  <c r="AD86" i="245"/>
  <c r="AC86" i="245"/>
  <c r="AB86" i="245"/>
  <c r="AO85" i="245"/>
  <c r="AN85" i="245"/>
  <c r="AM85" i="245"/>
  <c r="AL85" i="245"/>
  <c r="AK85" i="245"/>
  <c r="AJ85" i="245"/>
  <c r="AI85" i="245"/>
  <c r="AH85" i="245"/>
  <c r="AG85" i="245"/>
  <c r="AF85" i="245"/>
  <c r="AE85" i="245"/>
  <c r="AD85" i="245"/>
  <c r="AC85" i="245"/>
  <c r="AB85" i="245"/>
  <c r="AO84" i="245"/>
  <c r="AN84" i="245"/>
  <c r="AM84" i="245"/>
  <c r="AL84" i="245"/>
  <c r="AK84" i="245"/>
  <c r="AJ84" i="245"/>
  <c r="AI84" i="245"/>
  <c r="AH84" i="245"/>
  <c r="AG84" i="245"/>
  <c r="AF84" i="245"/>
  <c r="AE84" i="245"/>
  <c r="AD84" i="245"/>
  <c r="AC84" i="245"/>
  <c r="AB84" i="245"/>
  <c r="H84" i="245"/>
  <c r="G84" i="245"/>
  <c r="H85" i="245"/>
  <c r="G85" i="245"/>
  <c r="H86" i="245"/>
  <c r="G86" i="245"/>
  <c r="H87" i="245"/>
  <c r="G87" i="245"/>
  <c r="H88" i="245"/>
  <c r="G88" i="245"/>
  <c r="H89" i="245"/>
  <c r="G89" i="245"/>
  <c r="H94" i="245"/>
  <c r="G94" i="245"/>
  <c r="H95" i="245"/>
  <c r="G95" i="245"/>
  <c r="H96" i="245"/>
  <c r="G96" i="245"/>
  <c r="H97" i="245"/>
  <c r="G97" i="245"/>
  <c r="H98" i="245"/>
  <c r="G98" i="245"/>
  <c r="H99" i="245"/>
  <c r="G99" i="245"/>
  <c r="H104" i="245"/>
  <c r="G104" i="245"/>
  <c r="H105" i="245"/>
  <c r="G105" i="245"/>
  <c r="H106" i="245"/>
  <c r="G106" i="245"/>
  <c r="H107" i="245"/>
  <c r="G107" i="245"/>
  <c r="H108" i="245"/>
  <c r="G108" i="245"/>
  <c r="H109" i="245"/>
  <c r="G109" i="245"/>
  <c r="H110" i="245"/>
  <c r="G110" i="245"/>
  <c r="H111" i="245"/>
  <c r="G111" i="245"/>
  <c r="H112" i="245"/>
  <c r="G112" i="245"/>
  <c r="H113" i="245"/>
  <c r="G113" i="245"/>
  <c r="H118" i="245"/>
  <c r="G118" i="245"/>
  <c r="H119" i="245"/>
  <c r="G119" i="245"/>
  <c r="H120" i="245"/>
  <c r="G120" i="245"/>
  <c r="H121" i="245"/>
  <c r="G121" i="245"/>
  <c r="H122" i="245"/>
  <c r="G122" i="245"/>
  <c r="H123" i="245"/>
  <c r="G123" i="245"/>
  <c r="H124" i="245"/>
  <c r="G124" i="245"/>
  <c r="H125" i="245"/>
  <c r="G125" i="245"/>
  <c r="H126" i="245"/>
  <c r="G126" i="245"/>
  <c r="H127" i="245"/>
  <c r="G127" i="245"/>
  <c r="K18" i="245"/>
  <c r="L18" i="245"/>
  <c r="M18" i="245"/>
  <c r="N18" i="245"/>
  <c r="O18" i="245"/>
  <c r="P18" i="245"/>
  <c r="Q18" i="245"/>
  <c r="R18" i="245"/>
  <c r="S18" i="245"/>
  <c r="T18" i="245"/>
  <c r="U18" i="245"/>
  <c r="V18" i="245"/>
  <c r="W18" i="245"/>
  <c r="X18" i="245"/>
  <c r="AO63" i="245"/>
  <c r="AN63" i="245"/>
  <c r="AM63" i="245"/>
  <c r="AL63" i="245"/>
  <c r="AK63" i="245"/>
  <c r="AJ63" i="245"/>
  <c r="AI63" i="245"/>
  <c r="AH63" i="245"/>
  <c r="AG63" i="245"/>
  <c r="AF63" i="245"/>
  <c r="AE63" i="245"/>
  <c r="AD63" i="245"/>
  <c r="AC63" i="245"/>
  <c r="AB63" i="245"/>
  <c r="AO62" i="245"/>
  <c r="AN62" i="245"/>
  <c r="AM62" i="245"/>
  <c r="AL62" i="245"/>
  <c r="AK62" i="245"/>
  <c r="AJ62" i="245"/>
  <c r="AI62" i="245"/>
  <c r="AH62" i="245"/>
  <c r="AG62" i="245"/>
  <c r="AF62" i="245"/>
  <c r="AE62" i="245"/>
  <c r="AD62" i="245"/>
  <c r="AC62" i="245"/>
  <c r="AB62" i="245"/>
  <c r="AO61" i="245"/>
  <c r="AN61" i="245"/>
  <c r="AM61" i="245"/>
  <c r="AL61" i="245"/>
  <c r="AK61" i="245"/>
  <c r="AJ61" i="245"/>
  <c r="AI61" i="245"/>
  <c r="AH61" i="245"/>
  <c r="AG61" i="245"/>
  <c r="AF61" i="245"/>
  <c r="AE61" i="245"/>
  <c r="AD61" i="245"/>
  <c r="AC61" i="245"/>
  <c r="AB61" i="245"/>
  <c r="AO60" i="245"/>
  <c r="AN60" i="245"/>
  <c r="AM60" i="245"/>
  <c r="AL60" i="245"/>
  <c r="AK60" i="245"/>
  <c r="AJ60" i="245"/>
  <c r="AI60" i="245"/>
  <c r="AH60" i="245"/>
  <c r="AG60" i="245"/>
  <c r="AF60" i="245"/>
  <c r="AE60" i="245"/>
  <c r="AD60" i="245"/>
  <c r="AC60" i="245"/>
  <c r="AB60" i="245"/>
  <c r="AO59" i="245"/>
  <c r="AN59" i="245"/>
  <c r="AM59" i="245"/>
  <c r="AL59" i="245"/>
  <c r="AK59" i="245"/>
  <c r="AJ59" i="245"/>
  <c r="AI59" i="245"/>
  <c r="AH59" i="245"/>
  <c r="AG59" i="245"/>
  <c r="AF59" i="245"/>
  <c r="AE59" i="245"/>
  <c r="AD59" i="245"/>
  <c r="AC59" i="245"/>
  <c r="AB59" i="245"/>
  <c r="AO54" i="245"/>
  <c r="AN54" i="245"/>
  <c r="AM54" i="245"/>
  <c r="AL54" i="245"/>
  <c r="AK54" i="245"/>
  <c r="AJ54" i="245"/>
  <c r="AI54" i="245"/>
  <c r="AH54" i="245"/>
  <c r="AG54" i="245"/>
  <c r="AF54" i="245"/>
  <c r="AE54" i="245"/>
  <c r="AD54" i="245"/>
  <c r="AC54" i="245"/>
  <c r="AB54" i="245"/>
  <c r="AO53" i="245"/>
  <c r="AN53" i="245"/>
  <c r="AM53" i="245"/>
  <c r="AL53" i="245"/>
  <c r="AK53" i="245"/>
  <c r="AJ53" i="245"/>
  <c r="AI53" i="245"/>
  <c r="AH53" i="245"/>
  <c r="AG53" i="245"/>
  <c r="AF53" i="245"/>
  <c r="AE53" i="245"/>
  <c r="AD53" i="245"/>
  <c r="AC53" i="245"/>
  <c r="AB53" i="245"/>
  <c r="AO52" i="245"/>
  <c r="AN52" i="245"/>
  <c r="AM52" i="245"/>
  <c r="AL52" i="245"/>
  <c r="AK52" i="245"/>
  <c r="AJ52" i="245"/>
  <c r="AI52" i="245"/>
  <c r="AH52" i="245"/>
  <c r="AG52" i="245"/>
  <c r="AF52" i="245"/>
  <c r="AE52" i="245"/>
  <c r="AD52" i="245"/>
  <c r="AC52" i="245"/>
  <c r="AB52" i="245"/>
  <c r="AO51" i="245"/>
  <c r="AN51" i="245"/>
  <c r="AM51" i="245"/>
  <c r="AL51" i="245"/>
  <c r="AK51" i="245"/>
  <c r="AJ51" i="245"/>
  <c r="AI51" i="245"/>
  <c r="AH51" i="245"/>
  <c r="AG51" i="245"/>
  <c r="AF51" i="245"/>
  <c r="AE51" i="245"/>
  <c r="AD51" i="245"/>
  <c r="AC51" i="245"/>
  <c r="AB51" i="245"/>
  <c r="AO50" i="245"/>
  <c r="AN50" i="245"/>
  <c r="AM50" i="245"/>
  <c r="AL50" i="245"/>
  <c r="AK50" i="245"/>
  <c r="AJ50" i="245"/>
  <c r="AI50" i="245"/>
  <c r="AH50" i="245"/>
  <c r="AG50" i="245"/>
  <c r="AF50" i="245"/>
  <c r="AE50" i="245"/>
  <c r="AD50" i="245"/>
  <c r="AC50" i="245"/>
  <c r="AB50" i="245"/>
  <c r="AO49" i="245"/>
  <c r="AN49" i="245"/>
  <c r="AM49" i="245"/>
  <c r="AL49" i="245"/>
  <c r="AK49" i="245"/>
  <c r="AJ49" i="245"/>
  <c r="AI49" i="245"/>
  <c r="AH49" i="245"/>
  <c r="AG49" i="245"/>
  <c r="AF49" i="245"/>
  <c r="AE49" i="245"/>
  <c r="AD49" i="245"/>
  <c r="AC49" i="245"/>
  <c r="AB49" i="245"/>
  <c r="AO48" i="245"/>
  <c r="AN48" i="245"/>
  <c r="AM48" i="245"/>
  <c r="AL48" i="245"/>
  <c r="AK48" i="245"/>
  <c r="AJ48" i="245"/>
  <c r="AI48" i="245"/>
  <c r="AH48" i="245"/>
  <c r="AG48" i="245"/>
  <c r="AF48" i="245"/>
  <c r="AE48" i="245"/>
  <c r="AD48" i="245"/>
  <c r="AC48" i="245"/>
  <c r="AB48" i="245"/>
  <c r="AO47" i="245"/>
  <c r="AN47" i="245"/>
  <c r="AM47" i="245"/>
  <c r="AL47" i="245"/>
  <c r="AK47" i="245"/>
  <c r="AJ47" i="245"/>
  <c r="AI47" i="245"/>
  <c r="AH47" i="245"/>
  <c r="AG47" i="245"/>
  <c r="AF47" i="245"/>
  <c r="AE47" i="245"/>
  <c r="AD47" i="245"/>
  <c r="AC47" i="245"/>
  <c r="AB47" i="245"/>
  <c r="AO46" i="245"/>
  <c r="AN46" i="245"/>
  <c r="AM46" i="245"/>
  <c r="AL46" i="245"/>
  <c r="AK46" i="245"/>
  <c r="AJ46" i="245"/>
  <c r="AI46" i="245"/>
  <c r="AH46" i="245"/>
  <c r="AG46" i="245"/>
  <c r="AF46" i="245"/>
  <c r="AE46" i="245"/>
  <c r="AD46" i="245"/>
  <c r="AC46" i="245"/>
  <c r="AB46" i="245"/>
  <c r="AO45" i="245"/>
  <c r="AN45" i="245"/>
  <c r="AM45" i="245"/>
  <c r="AL45" i="245"/>
  <c r="AK45" i="245"/>
  <c r="AJ45" i="245"/>
  <c r="AI45" i="245"/>
  <c r="AH45" i="245"/>
  <c r="AG45" i="245"/>
  <c r="AF45" i="245"/>
  <c r="AE45" i="245"/>
  <c r="AD45" i="245"/>
  <c r="AC45" i="245"/>
  <c r="AB45" i="245"/>
  <c r="AO40" i="245"/>
  <c r="AN40" i="245"/>
  <c r="AM40" i="245"/>
  <c r="AL40" i="245"/>
  <c r="AK40" i="245"/>
  <c r="AJ40" i="245"/>
  <c r="AI40" i="245"/>
  <c r="AH40" i="245"/>
  <c r="AG40" i="245"/>
  <c r="AF40" i="245"/>
  <c r="AE40" i="245"/>
  <c r="AD40" i="245"/>
  <c r="AC40" i="245"/>
  <c r="AB40" i="245"/>
  <c r="AO39" i="245"/>
  <c r="AN39" i="245"/>
  <c r="AM39" i="245"/>
  <c r="AL39" i="245"/>
  <c r="AK39" i="245"/>
  <c r="AJ39" i="245"/>
  <c r="AI39" i="245"/>
  <c r="AH39" i="245"/>
  <c r="AG39" i="245"/>
  <c r="AF39" i="245"/>
  <c r="AE39" i="245"/>
  <c r="AD39" i="245"/>
  <c r="AC39" i="245"/>
  <c r="AB39" i="245"/>
  <c r="AO38" i="245"/>
  <c r="AN38" i="245"/>
  <c r="AM38" i="245"/>
  <c r="AL38" i="245"/>
  <c r="AK38" i="245"/>
  <c r="AJ38" i="245"/>
  <c r="AI38" i="245"/>
  <c r="AH38" i="245"/>
  <c r="AG38" i="245"/>
  <c r="AF38" i="245"/>
  <c r="AE38" i="245"/>
  <c r="AD38" i="245"/>
  <c r="AC38" i="245"/>
  <c r="AB38" i="245"/>
  <c r="AO37" i="245"/>
  <c r="AN37" i="245"/>
  <c r="AM37" i="245"/>
  <c r="AL37" i="245"/>
  <c r="AK37" i="245"/>
  <c r="AJ37" i="245"/>
  <c r="AI37" i="245"/>
  <c r="AH37" i="245"/>
  <c r="AG37" i="245"/>
  <c r="AF37" i="245"/>
  <c r="AE37" i="245"/>
  <c r="AD37" i="245"/>
  <c r="AC37" i="245"/>
  <c r="AB37" i="245"/>
  <c r="AO36" i="245"/>
  <c r="AN36" i="245"/>
  <c r="AM36" i="245"/>
  <c r="AL36" i="245"/>
  <c r="AK36" i="245"/>
  <c r="AJ36" i="245"/>
  <c r="AI36" i="245"/>
  <c r="AH36" i="245"/>
  <c r="AG36" i="245"/>
  <c r="AF36" i="245"/>
  <c r="AE36" i="245"/>
  <c r="AD36" i="245"/>
  <c r="AC36" i="245"/>
  <c r="AB36" i="245"/>
  <c r="AO35" i="245"/>
  <c r="AN35" i="245"/>
  <c r="AM35" i="245"/>
  <c r="AL35" i="245"/>
  <c r="AK35" i="245"/>
  <c r="AJ35" i="245"/>
  <c r="AI35" i="245"/>
  <c r="AH35" i="245"/>
  <c r="AG35" i="245"/>
  <c r="AF35" i="245"/>
  <c r="AE35" i="245"/>
  <c r="AD35" i="245"/>
  <c r="AC35" i="245"/>
  <c r="AB35" i="245"/>
  <c r="AO34" i="245"/>
  <c r="AN34" i="245"/>
  <c r="AM34" i="245"/>
  <c r="AL34" i="245"/>
  <c r="AK34" i="245"/>
  <c r="AJ34" i="245"/>
  <c r="AI34" i="245"/>
  <c r="AH34" i="245"/>
  <c r="AG34" i="245"/>
  <c r="AF34" i="245"/>
  <c r="AE34" i="245"/>
  <c r="AD34" i="245"/>
  <c r="AC34" i="245"/>
  <c r="AB34" i="245"/>
  <c r="AO33" i="245"/>
  <c r="AN33" i="245"/>
  <c r="AM33" i="245"/>
  <c r="AL33" i="245"/>
  <c r="AK33" i="245"/>
  <c r="AJ33" i="245"/>
  <c r="AI33" i="245"/>
  <c r="AH33" i="245"/>
  <c r="AG33" i="245"/>
  <c r="AF33" i="245"/>
  <c r="AE33" i="245"/>
  <c r="AD33" i="245"/>
  <c r="AC33" i="245"/>
  <c r="AB33" i="245"/>
  <c r="AO32" i="245"/>
  <c r="AN32" i="245"/>
  <c r="AM32" i="245"/>
  <c r="AL32" i="245"/>
  <c r="AK32" i="245"/>
  <c r="AJ32" i="245"/>
  <c r="AI32" i="245"/>
  <c r="AH32" i="245"/>
  <c r="AG32" i="245"/>
  <c r="AF32" i="245"/>
  <c r="AE32" i="245"/>
  <c r="AD32" i="245"/>
  <c r="AC32" i="245"/>
  <c r="AB32" i="245"/>
  <c r="AO31" i="245"/>
  <c r="AN31" i="245"/>
  <c r="AM31" i="245"/>
  <c r="AL31" i="245"/>
  <c r="AK31" i="245"/>
  <c r="AJ31" i="245"/>
  <c r="AI31" i="245"/>
  <c r="AH31" i="245"/>
  <c r="AG31" i="245"/>
  <c r="AF31" i="245"/>
  <c r="AE31" i="245"/>
  <c r="AD31" i="245"/>
  <c r="AC31" i="245"/>
  <c r="AB31" i="245"/>
  <c r="AO26" i="245"/>
  <c r="AN26" i="245"/>
  <c r="AM26" i="245"/>
  <c r="AL26" i="245"/>
  <c r="AK26" i="245"/>
  <c r="AJ26" i="245"/>
  <c r="AI26" i="245"/>
  <c r="AH26" i="245"/>
  <c r="AG26" i="245"/>
  <c r="AF26" i="245"/>
  <c r="AE26" i="245"/>
  <c r="AD26" i="245"/>
  <c r="AC26" i="245"/>
  <c r="AB26" i="245"/>
  <c r="AO25" i="245"/>
  <c r="AN25" i="245"/>
  <c r="AM25" i="245"/>
  <c r="AL25" i="245"/>
  <c r="AK25" i="245"/>
  <c r="AJ25" i="245"/>
  <c r="AI25" i="245"/>
  <c r="AH25" i="245"/>
  <c r="AG25" i="245"/>
  <c r="AF25" i="245"/>
  <c r="AE25" i="245"/>
  <c r="AD25" i="245"/>
  <c r="AC25" i="245"/>
  <c r="AB25" i="245"/>
  <c r="AO24" i="245"/>
  <c r="AN24" i="245"/>
  <c r="AM24" i="245"/>
  <c r="AL24" i="245"/>
  <c r="AK24" i="245"/>
  <c r="AJ24" i="245"/>
  <c r="AI24" i="245"/>
  <c r="AH24" i="245"/>
  <c r="AG24" i="245"/>
  <c r="AF24" i="245"/>
  <c r="AE24" i="245"/>
  <c r="AD24" i="245"/>
  <c r="AC24" i="245"/>
  <c r="AB24" i="245"/>
  <c r="AO23" i="245"/>
  <c r="AN23" i="245"/>
  <c r="AM23" i="245"/>
  <c r="AL23" i="245"/>
  <c r="AK23" i="245"/>
  <c r="AJ23" i="245"/>
  <c r="AI23" i="245"/>
  <c r="AH23" i="245"/>
  <c r="AG23" i="245"/>
  <c r="AF23" i="245"/>
  <c r="AE23" i="245"/>
  <c r="AD23" i="245"/>
  <c r="AC23" i="245"/>
  <c r="AB23" i="245"/>
  <c r="AO22" i="245"/>
  <c r="AN22" i="245"/>
  <c r="AM22" i="245"/>
  <c r="AL22" i="245"/>
  <c r="AK22" i="245"/>
  <c r="AJ22" i="245"/>
  <c r="AI22" i="245"/>
  <c r="AH22" i="245"/>
  <c r="AG22" i="245"/>
  <c r="AF22" i="245"/>
  <c r="AE22" i="245"/>
  <c r="AD22" i="245"/>
  <c r="AC22" i="245"/>
  <c r="AB22" i="245"/>
  <c r="AO21" i="245"/>
  <c r="AN21" i="245"/>
  <c r="AM21" i="245"/>
  <c r="AL21" i="245"/>
  <c r="AK21" i="245"/>
  <c r="AJ21" i="245"/>
  <c r="AI21" i="245"/>
  <c r="AH21" i="245"/>
  <c r="AG21" i="245"/>
  <c r="AF21" i="245"/>
  <c r="AE21" i="245"/>
  <c r="AD21" i="245"/>
  <c r="AC21" i="245"/>
  <c r="AB21" i="245"/>
  <c r="AO20" i="245"/>
  <c r="AN20" i="245"/>
  <c r="AM20" i="245"/>
  <c r="AL20" i="245"/>
  <c r="AK20" i="245"/>
  <c r="AJ20" i="245"/>
  <c r="AI20" i="245"/>
  <c r="AH20" i="245"/>
  <c r="AG20" i="245"/>
  <c r="AF20" i="245"/>
  <c r="AE20" i="245"/>
  <c r="AD20" i="245"/>
  <c r="AC20" i="245"/>
  <c r="AB20" i="245"/>
  <c r="H20" i="245"/>
  <c r="G20" i="245"/>
  <c r="H21" i="245"/>
  <c r="G21" i="245"/>
  <c r="H22" i="245"/>
  <c r="G22" i="245"/>
  <c r="H23" i="245"/>
  <c r="G23" i="245"/>
  <c r="H24" i="245"/>
  <c r="G24" i="245"/>
  <c r="H25" i="245"/>
  <c r="G25" i="245"/>
  <c r="H26" i="245"/>
  <c r="G26" i="245"/>
  <c r="H31" i="245"/>
  <c r="G31" i="245"/>
  <c r="H32" i="245"/>
  <c r="G32" i="245"/>
  <c r="H33" i="245"/>
  <c r="G33" i="245"/>
  <c r="H34" i="245"/>
  <c r="G34" i="245"/>
  <c r="H35" i="245"/>
  <c r="G35" i="245"/>
  <c r="H36" i="245"/>
  <c r="G36" i="245"/>
  <c r="H37" i="245"/>
  <c r="G37" i="245"/>
  <c r="H38" i="245"/>
  <c r="G38" i="245"/>
  <c r="H39" i="245"/>
  <c r="G39" i="245"/>
  <c r="H40" i="245"/>
  <c r="G40" i="245"/>
  <c r="H45" i="245"/>
  <c r="G45" i="245"/>
  <c r="H46" i="245"/>
  <c r="G46" i="245"/>
  <c r="H47" i="245"/>
  <c r="G47" i="245"/>
  <c r="H48" i="245"/>
  <c r="G48" i="245"/>
  <c r="H49" i="245"/>
  <c r="G49" i="245"/>
  <c r="H50" i="245"/>
  <c r="G50" i="245"/>
  <c r="H51" i="245"/>
  <c r="G51" i="245"/>
  <c r="H52" i="245"/>
  <c r="G52" i="245"/>
  <c r="H53" i="245"/>
  <c r="G53" i="245"/>
  <c r="H54" i="245"/>
  <c r="G54" i="245"/>
  <c r="H59" i="245"/>
  <c r="G59" i="245"/>
  <c r="H60" i="245"/>
  <c r="G60" i="245"/>
  <c r="H61" i="245"/>
  <c r="G61" i="245"/>
  <c r="H62" i="245"/>
  <c r="G62" i="245"/>
  <c r="H63" i="245"/>
  <c r="G63" i="245"/>
  <c r="R17" i="93"/>
  <c r="R16" i="93"/>
  <c r="R15" i="93"/>
  <c r="R14" i="93"/>
  <c r="R13" i="93"/>
  <c r="R12" i="93"/>
  <c r="R11" i="93"/>
  <c r="R10" i="93"/>
  <c r="R9" i="93"/>
  <c r="L8" i="93" a="1"/>
  <c r="L8" i="93"/>
  <c r="F8" i="93" a="1"/>
  <c r="F8" i="93"/>
  <c r="B81" i="310"/>
  <c r="C83" i="310"/>
  <c r="B81" i="307"/>
  <c r="C83" i="307"/>
  <c r="G92" i="307"/>
  <c r="X8" i="93"/>
  <c r="J17" i="93" l="1" a="1"/>
  <c r="J17" i="93" s="1"/>
  <c r="D17" i="93" a="1"/>
  <c r="D17" i="93" s="1"/>
  <c r="G17" i="93" s="1"/>
  <c r="J16" i="93" a="1"/>
  <c r="J16" i="93" s="1"/>
  <c r="D16" i="93" a="1"/>
  <c r="D16" i="93" s="1"/>
  <c r="G16" i="93" s="1"/>
  <c r="J15" i="93" a="1"/>
  <c r="J15" i="93" s="1"/>
  <c r="D15" i="93" a="1"/>
  <c r="D15" i="93" s="1"/>
  <c r="G15" i="93" s="1"/>
  <c r="J14" i="93" a="1"/>
  <c r="J14" i="93" s="1"/>
  <c r="D14" i="93" a="1"/>
  <c r="D14" i="93" s="1"/>
  <c r="G14" i="93" s="1"/>
  <c r="J13" i="93" a="1"/>
  <c r="J13" i="93" s="1"/>
  <c r="D13" i="93" a="1"/>
  <c r="D13" i="93" s="1"/>
  <c r="G13" i="93" s="1"/>
  <c r="J12" i="93" a="1"/>
  <c r="J12" i="93" s="1"/>
  <c r="D12" i="93" a="1"/>
  <c r="D12" i="93" s="1"/>
  <c r="G12" i="93" s="1"/>
  <c r="J11" i="93" a="1"/>
  <c r="J11" i="93" s="1"/>
  <c r="D11" i="93" a="1"/>
  <c r="D11" i="93" s="1"/>
  <c r="G11" i="93" s="1"/>
  <c r="J10" i="93" a="1"/>
  <c r="J10" i="93" s="1"/>
  <c r="D10" i="93" a="1"/>
  <c r="D10" i="93" s="1"/>
  <c r="G10" i="93" s="1"/>
  <c r="J9" i="93" a="1"/>
  <c r="J9" i="93" s="1"/>
  <c r="D9" i="93" a="1"/>
  <c r="D9" i="93" s="1"/>
  <c r="G9" i="93" s="1"/>
  <c r="J8" i="93" a="1"/>
  <c r="J8" i="93" s="1"/>
  <c r="D8" i="93" a="1"/>
  <c r="D8" i="93" s="1"/>
  <c r="G8" i="93" s="1"/>
  <c r="J7" i="93" a="1"/>
  <c r="J7" i="93" s="1"/>
  <c r="L5" i="188" s="1"/>
  <c r="D7" i="93" a="1"/>
  <c r="D7" i="93" s="1"/>
  <c r="D18" i="93"/>
  <c r="X38" i="300"/>
  <c r="W38" i="300"/>
  <c r="V38" i="300"/>
  <c r="U38" i="300"/>
  <c r="T38" i="300"/>
  <c r="S38" i="300"/>
  <c r="R38" i="300"/>
  <c r="Q38" i="300"/>
  <c r="P38" i="300"/>
  <c r="O38" i="300"/>
  <c r="N38" i="300"/>
  <c r="M38" i="300"/>
  <c r="L38" i="300"/>
  <c r="K38" i="300"/>
  <c r="J38" i="300"/>
  <c r="I38" i="300"/>
  <c r="H38" i="300"/>
  <c r="G38" i="300"/>
  <c r="F38" i="300"/>
  <c r="E38" i="300"/>
  <c r="D38" i="300"/>
  <c r="C64" i="300"/>
  <c r="C35" i="300"/>
  <c r="B64" i="300"/>
  <c r="B35" i="300"/>
  <c r="C63" i="300"/>
  <c r="C34" i="300"/>
  <c r="B63" i="300"/>
  <c r="B34" i="300"/>
  <c r="C62" i="300"/>
  <c r="C33" i="300"/>
  <c r="B62" i="300"/>
  <c r="B33" i="300"/>
  <c r="X64" i="300"/>
  <c r="X63" i="300"/>
  <c r="X62" i="300"/>
  <c r="X157" i="300"/>
  <c r="X72" i="300"/>
  <c r="X115" i="300" s="1"/>
  <c r="W64" i="300"/>
  <c r="W63" i="300"/>
  <c r="W62" i="300"/>
  <c r="AQ20" i="301"/>
  <c r="W72" i="300"/>
  <c r="W115" i="300" s="1"/>
  <c r="V64" i="300"/>
  <c r="V63" i="300"/>
  <c r="V62" i="300"/>
  <c r="AP20" i="301"/>
  <c r="V72" i="300"/>
  <c r="V115" i="300" s="1"/>
  <c r="U64" i="300"/>
  <c r="U63" i="300"/>
  <c r="U62" i="300"/>
  <c r="AO20" i="301"/>
  <c r="U72" i="300"/>
  <c r="U115" i="300" s="1"/>
  <c r="T64" i="300"/>
  <c r="T63" i="300"/>
  <c r="T62" i="300"/>
  <c r="AN20" i="301"/>
  <c r="T72" i="300"/>
  <c r="T115" i="300" s="1"/>
  <c r="S64" i="300"/>
  <c r="S63" i="300"/>
  <c r="S62" i="300"/>
  <c r="AM20" i="301"/>
  <c r="S72" i="300"/>
  <c r="S115" i="300" s="1"/>
  <c r="R64" i="300"/>
  <c r="R63" i="300"/>
  <c r="R62" i="300"/>
  <c r="AL20" i="301"/>
  <c r="R72" i="300"/>
  <c r="R115" i="300" s="1"/>
  <c r="Q64" i="300"/>
  <c r="Q63" i="300"/>
  <c r="Q62" i="300"/>
  <c r="AK20" i="301"/>
  <c r="Q72" i="300"/>
  <c r="Q115" i="300" s="1"/>
  <c r="P64" i="300"/>
  <c r="P63" i="300"/>
  <c r="P62" i="300"/>
  <c r="AJ20" i="301"/>
  <c r="P72" i="300"/>
  <c r="P115" i="300" s="1"/>
  <c r="O64" i="300"/>
  <c r="O63" i="300"/>
  <c r="O62" i="300"/>
  <c r="AI20" i="301"/>
  <c r="O72" i="300"/>
  <c r="O115" i="300" s="1"/>
  <c r="N64" i="300"/>
  <c r="N63" i="300"/>
  <c r="N62" i="300"/>
  <c r="AH20" i="301"/>
  <c r="N72" i="300"/>
  <c r="N115" i="300" s="1"/>
  <c r="M64" i="300"/>
  <c r="M63" i="300"/>
  <c r="M62" i="300"/>
  <c r="AG20" i="301"/>
  <c r="M72" i="300"/>
  <c r="M115" i="300" s="1"/>
  <c r="L64" i="300"/>
  <c r="L63" i="300"/>
  <c r="L62" i="300"/>
  <c r="AF20" i="301"/>
  <c r="L72" i="300"/>
  <c r="L115" i="300" s="1"/>
  <c r="K64" i="300"/>
  <c r="K63" i="300"/>
  <c r="K62" i="300"/>
  <c r="AE20" i="301"/>
  <c r="K72" i="300"/>
  <c r="K115" i="300" s="1"/>
  <c r="J64" i="300"/>
  <c r="J63" i="300"/>
  <c r="J62" i="300"/>
  <c r="AD20" i="301"/>
  <c r="J72" i="300"/>
  <c r="J115" i="300" s="1"/>
  <c r="I64" i="300"/>
  <c r="I63" i="300"/>
  <c r="I62" i="300"/>
  <c r="AC20" i="301"/>
  <c r="I72" i="300"/>
  <c r="I115" i="300" s="1"/>
  <c r="H64" i="300"/>
  <c r="H63" i="300"/>
  <c r="H62" i="300"/>
  <c r="AB20" i="301"/>
  <c r="H72" i="300"/>
  <c r="H115" i="300" s="1"/>
  <c r="G64" i="300"/>
  <c r="G63" i="300"/>
  <c r="G62" i="300"/>
  <c r="AA20" i="301"/>
  <c r="G72" i="300"/>
  <c r="G115" i="300" s="1"/>
  <c r="F64" i="300"/>
  <c r="F63" i="300"/>
  <c r="F62" i="300"/>
  <c r="Z20" i="301"/>
  <c r="F72" i="300"/>
  <c r="F115" i="300" s="1"/>
  <c r="E64" i="300"/>
  <c r="E63" i="300"/>
  <c r="E62" i="300"/>
  <c r="Y20" i="301"/>
  <c r="E72" i="300"/>
  <c r="E115" i="300" s="1"/>
  <c r="D64" i="300"/>
  <c r="D63" i="300"/>
  <c r="D62" i="300"/>
  <c r="X20" i="301"/>
  <c r="D72" i="300"/>
  <c r="D115" i="300" s="1"/>
  <c r="E18" i="93"/>
  <c r="G96" i="307"/>
  <c r="G79" i="248"/>
  <c r="G79" i="249"/>
  <c r="G79" i="250"/>
  <c r="G79" i="269"/>
  <c r="G79" i="271"/>
  <c r="G79" i="273"/>
  <c r="G79" i="275"/>
  <c r="G79" i="277"/>
  <c r="G79" i="279"/>
  <c r="G79" i="281"/>
  <c r="G79" i="214"/>
  <c r="L7" i="93" a="1"/>
  <c r="L7" i="93" s="1"/>
  <c r="F7" i="93" a="1"/>
  <c r="F7" i="93" s="1"/>
  <c r="T8" i="93" l="1"/>
  <c r="L10" i="188"/>
  <c r="T9" i="93"/>
  <c r="L15" i="188"/>
  <c r="T10" i="93"/>
  <c r="L20" i="188"/>
  <c r="T11" i="93"/>
  <c r="L25" i="188"/>
  <c r="T12" i="93"/>
  <c r="L30" i="188"/>
  <c r="T13" i="93"/>
  <c r="L35" i="188"/>
  <c r="T14" i="93"/>
  <c r="L40" i="188"/>
  <c r="T15" i="93"/>
  <c r="L45" i="188"/>
  <c r="T16" i="93"/>
  <c r="L50" i="188"/>
  <c r="T17" i="93"/>
  <c r="L55" i="188"/>
  <c r="R7" i="93"/>
  <c r="J18" i="93"/>
  <c r="T18" i="93" s="1"/>
  <c r="D73" i="300"/>
  <c r="D116" i="300" s="1"/>
  <c r="D157" i="300"/>
  <c r="D21" i="301"/>
  <c r="E73" i="300"/>
  <c r="E116" i="300" s="1"/>
  <c r="E157" i="300"/>
  <c r="E21" i="301"/>
  <c r="F73" i="300"/>
  <c r="F116" i="300" s="1"/>
  <c r="F157" i="300"/>
  <c r="F21" i="301"/>
  <c r="G73" i="300"/>
  <c r="G116" i="300" s="1"/>
  <c r="G157" i="300"/>
  <c r="G21" i="301"/>
  <c r="H73" i="300"/>
  <c r="H116" i="300" s="1"/>
  <c r="H157" i="300"/>
  <c r="H21" i="301"/>
  <c r="I73" i="300"/>
  <c r="I116" i="300" s="1"/>
  <c r="I157" i="300"/>
  <c r="I21" i="301"/>
  <c r="J73" i="300"/>
  <c r="J116" i="300" s="1"/>
  <c r="J157" i="300"/>
  <c r="J21" i="301"/>
  <c r="K73" i="300"/>
  <c r="K116" i="300" s="1"/>
  <c r="K157" i="300"/>
  <c r="K21" i="301"/>
  <c r="L73" i="300"/>
  <c r="L116" i="300" s="1"/>
  <c r="L157" i="300"/>
  <c r="L21" i="301"/>
  <c r="M73" i="300"/>
  <c r="M116" i="300" s="1"/>
  <c r="M157" i="300"/>
  <c r="M21" i="301"/>
  <c r="N73" i="300"/>
  <c r="N116" i="300" s="1"/>
  <c r="N157" i="300"/>
  <c r="N21" i="301"/>
  <c r="O73" i="300"/>
  <c r="O116" i="300" s="1"/>
  <c r="O157" i="300"/>
  <c r="O21" i="301"/>
  <c r="P73" i="300"/>
  <c r="P116" i="300" s="1"/>
  <c r="P157" i="300"/>
  <c r="P21" i="301"/>
  <c r="Q73" i="300"/>
  <c r="Q116" i="300" s="1"/>
  <c r="Q157" i="300"/>
  <c r="Q21" i="301"/>
  <c r="R73" i="300"/>
  <c r="R116" i="300" s="1"/>
  <c r="R157" i="300"/>
  <c r="R21" i="301"/>
  <c r="S73" i="300"/>
  <c r="S116" i="300" s="1"/>
  <c r="S157" i="300"/>
  <c r="S21" i="301"/>
  <c r="T73" i="300"/>
  <c r="T116" i="300" s="1"/>
  <c r="T157" i="300"/>
  <c r="T21" i="301"/>
  <c r="U73" i="300"/>
  <c r="U116" i="300" s="1"/>
  <c r="U157" i="300"/>
  <c r="U21" i="301"/>
  <c r="V73" i="300"/>
  <c r="V116" i="300" s="1"/>
  <c r="V157" i="300"/>
  <c r="V21" i="301"/>
  <c r="W73" i="300"/>
  <c r="W116" i="300" s="1"/>
  <c r="W157" i="300"/>
  <c r="W21" i="301"/>
  <c r="X158" i="300"/>
  <c r="X73" i="300"/>
  <c r="X116" i="300" s="1"/>
  <c r="B79" i="214"/>
  <c r="B77" i="214"/>
  <c r="B79" i="281"/>
  <c r="B77" i="281"/>
  <c r="B79" i="279"/>
  <c r="B77" i="279"/>
  <c r="B79" i="277"/>
  <c r="B77" i="277"/>
  <c r="B79" i="275"/>
  <c r="B77" i="275"/>
  <c r="B79" i="273"/>
  <c r="B77" i="273"/>
  <c r="B79" i="271"/>
  <c r="B77" i="271"/>
  <c r="B79" i="269"/>
  <c r="B77" i="269"/>
  <c r="B79" i="250"/>
  <c r="B77" i="250"/>
  <c r="B79" i="249"/>
  <c r="B77" i="249"/>
  <c r="B79" i="248"/>
  <c r="B77" i="248"/>
  <c r="G98" i="307"/>
  <c r="G99" i="307"/>
  <c r="G87" i="214"/>
  <c r="G89" i="214" s="1"/>
  <c r="G87" i="281"/>
  <c r="G89" i="281" s="1"/>
  <c r="G87" i="279"/>
  <c r="G89" i="279" s="1"/>
  <c r="G87" i="277"/>
  <c r="G89" i="277" s="1"/>
  <c r="G87" i="275"/>
  <c r="G89" i="275" s="1"/>
  <c r="G87" i="273"/>
  <c r="G89" i="273" s="1"/>
  <c r="G87" i="271"/>
  <c r="G89" i="271" s="1"/>
  <c r="G87" i="269"/>
  <c r="G89" i="269" s="1"/>
  <c r="G87" i="250"/>
  <c r="G89" i="250" s="1"/>
  <c r="G87" i="249"/>
  <c r="G89" i="249" s="1"/>
  <c r="G87" i="248"/>
  <c r="G89" i="248" s="1"/>
  <c r="G7" i="93"/>
  <c r="F18" i="93"/>
  <c r="X7" i="93"/>
  <c r="L18" i="93"/>
  <c r="X18" i="93" s="1"/>
  <c r="X159" i="300" l="1"/>
  <c r="X74" i="300"/>
  <c r="X117" i="300" s="1"/>
  <c r="AQ21" i="301"/>
  <c r="W74" i="300"/>
  <c r="W117" i="300" s="1"/>
  <c r="W158" i="300"/>
  <c r="W22" i="301"/>
  <c r="AP21" i="301"/>
  <c r="V74" i="300"/>
  <c r="V117" i="300" s="1"/>
  <c r="V158" i="300"/>
  <c r="V22" i="301"/>
  <c r="AO21" i="301"/>
  <c r="U74" i="300"/>
  <c r="U117" i="300" s="1"/>
  <c r="U158" i="300"/>
  <c r="U22" i="301"/>
  <c r="AN21" i="301"/>
  <c r="T74" i="300"/>
  <c r="T117" i="300" s="1"/>
  <c r="T158" i="300"/>
  <c r="T22" i="301"/>
  <c r="AM21" i="301"/>
  <c r="S74" i="300"/>
  <c r="S117" i="300" s="1"/>
  <c r="S158" i="300"/>
  <c r="S22" i="301"/>
  <c r="AL21" i="301"/>
  <c r="R74" i="300"/>
  <c r="R117" i="300" s="1"/>
  <c r="R158" i="300"/>
  <c r="R22" i="301"/>
  <c r="AK21" i="301"/>
  <c r="Q74" i="300"/>
  <c r="Q117" i="300" s="1"/>
  <c r="Q158" i="300"/>
  <c r="Q22" i="301"/>
  <c r="AJ21" i="301"/>
  <c r="P74" i="300"/>
  <c r="P117" i="300" s="1"/>
  <c r="P158" i="300"/>
  <c r="P22" i="301"/>
  <c r="AI21" i="301"/>
  <c r="O74" i="300"/>
  <c r="O117" i="300" s="1"/>
  <c r="O158" i="300"/>
  <c r="O22" i="301"/>
  <c r="AH21" i="301"/>
  <c r="N74" i="300"/>
  <c r="N117" i="300" s="1"/>
  <c r="N158" i="300"/>
  <c r="N22" i="301"/>
  <c r="AG21" i="301"/>
  <c r="M74" i="300"/>
  <c r="M117" i="300" s="1"/>
  <c r="M158" i="300"/>
  <c r="M22" i="301"/>
  <c r="AF21" i="301"/>
  <c r="L74" i="300"/>
  <c r="L117" i="300" s="1"/>
  <c r="L158" i="300"/>
  <c r="L22" i="301"/>
  <c r="AE21" i="301"/>
  <c r="K74" i="300"/>
  <c r="K117" i="300" s="1"/>
  <c r="K158" i="300"/>
  <c r="K22" i="301"/>
  <c r="AD21" i="301"/>
  <c r="J74" i="300"/>
  <c r="J117" i="300" s="1"/>
  <c r="J158" i="300"/>
  <c r="J22" i="301"/>
  <c r="AC21" i="301"/>
  <c r="I74" i="300"/>
  <c r="I117" i="300" s="1"/>
  <c r="I158" i="300"/>
  <c r="I22" i="301"/>
  <c r="AB21" i="301"/>
  <c r="H74" i="300"/>
  <c r="H117" i="300" s="1"/>
  <c r="H158" i="300"/>
  <c r="H22" i="301"/>
  <c r="AA21" i="301"/>
  <c r="G74" i="300"/>
  <c r="G117" i="300" s="1"/>
  <c r="G158" i="300"/>
  <c r="G22" i="301"/>
  <c r="Z21" i="301"/>
  <c r="F74" i="300"/>
  <c r="F117" i="300" s="1"/>
  <c r="F158" i="300"/>
  <c r="F22" i="301"/>
  <c r="Y21" i="301"/>
  <c r="E74" i="300"/>
  <c r="E117" i="300" s="1"/>
  <c r="E158" i="300"/>
  <c r="E22" i="301"/>
  <c r="X21" i="301"/>
  <c r="D74" i="300"/>
  <c r="D117" i="300" s="1"/>
  <c r="D158" i="300"/>
  <c r="D22" i="301"/>
  <c r="W7" i="93" a="1"/>
  <c r="W7" i="93" s="1"/>
  <c r="W18" i="93" s="1"/>
  <c r="G106" i="307"/>
  <c r="G107" i="307" s="1"/>
  <c r="G93" i="248"/>
  <c r="G93" i="249"/>
  <c r="G93" i="250"/>
  <c r="G93" i="269"/>
  <c r="G93" i="271"/>
  <c r="G93" i="273"/>
  <c r="G93" i="275"/>
  <c r="G93" i="277"/>
  <c r="G93" i="279"/>
  <c r="G93" i="281"/>
  <c r="G93" i="214"/>
  <c r="G18" i="93"/>
  <c r="H7" i="93"/>
  <c r="H17" i="93" l="1"/>
  <c r="H16" i="93"/>
  <c r="H15" i="93"/>
  <c r="H14" i="93"/>
  <c r="H13" i="93"/>
  <c r="H12" i="93"/>
  <c r="H11" i="93"/>
  <c r="H9" i="93"/>
  <c r="X22" i="301"/>
  <c r="D75" i="300"/>
  <c r="D118" i="300" s="1"/>
  <c r="D159" i="300"/>
  <c r="D23" i="301"/>
  <c r="Y22" i="301"/>
  <c r="E75" i="300"/>
  <c r="E118" i="300" s="1"/>
  <c r="E159" i="300"/>
  <c r="E23" i="301"/>
  <c r="Z22" i="301"/>
  <c r="F75" i="300"/>
  <c r="F118" i="300" s="1"/>
  <c r="F159" i="300"/>
  <c r="F23" i="301"/>
  <c r="AA22" i="301"/>
  <c r="G75" i="300"/>
  <c r="G118" i="300" s="1"/>
  <c r="G159" i="300"/>
  <c r="G23" i="301"/>
  <c r="AB22" i="301"/>
  <c r="H75" i="300"/>
  <c r="H118" i="300" s="1"/>
  <c r="H159" i="300"/>
  <c r="H23" i="301"/>
  <c r="AC22" i="301"/>
  <c r="I75" i="300"/>
  <c r="I118" i="300" s="1"/>
  <c r="I159" i="300"/>
  <c r="I23" i="301"/>
  <c r="AD22" i="301"/>
  <c r="J75" i="300"/>
  <c r="J118" i="300" s="1"/>
  <c r="J159" i="300"/>
  <c r="J23" i="301"/>
  <c r="AE22" i="301"/>
  <c r="K75" i="300"/>
  <c r="K118" i="300" s="1"/>
  <c r="K159" i="300"/>
  <c r="K23" i="301"/>
  <c r="AF22" i="301"/>
  <c r="L75" i="300"/>
  <c r="L118" i="300" s="1"/>
  <c r="L159" i="300"/>
  <c r="L23" i="301"/>
  <c r="AG22" i="301"/>
  <c r="M75" i="300"/>
  <c r="M118" i="300" s="1"/>
  <c r="M159" i="300"/>
  <c r="M23" i="301"/>
  <c r="AH22" i="301"/>
  <c r="N75" i="300"/>
  <c r="N118" i="300" s="1"/>
  <c r="N159" i="300"/>
  <c r="N23" i="301"/>
  <c r="AI22" i="301"/>
  <c r="O75" i="300"/>
  <c r="O118" i="300" s="1"/>
  <c r="O159" i="300"/>
  <c r="O23" i="301"/>
  <c r="AJ22" i="301"/>
  <c r="P75" i="300"/>
  <c r="P118" i="300" s="1"/>
  <c r="P159" i="300"/>
  <c r="P23" i="301"/>
  <c r="AK22" i="301"/>
  <c r="Q75" i="300"/>
  <c r="Q118" i="300" s="1"/>
  <c r="Q159" i="300"/>
  <c r="Q23" i="301"/>
  <c r="AL22" i="301"/>
  <c r="R75" i="300"/>
  <c r="R118" i="300" s="1"/>
  <c r="R159" i="300"/>
  <c r="R23" i="301"/>
  <c r="AM22" i="301"/>
  <c r="S75" i="300"/>
  <c r="S118" i="300" s="1"/>
  <c r="S159" i="300"/>
  <c r="S23" i="301"/>
  <c r="AN22" i="301"/>
  <c r="T75" i="300"/>
  <c r="T118" i="300" s="1"/>
  <c r="T159" i="300"/>
  <c r="T23" i="301"/>
  <c r="AO22" i="301"/>
  <c r="U75" i="300"/>
  <c r="U118" i="300" s="1"/>
  <c r="U159" i="300"/>
  <c r="U23" i="301"/>
  <c r="AP22" i="301"/>
  <c r="V75" i="300"/>
  <c r="V118" i="300" s="1"/>
  <c r="V159" i="300"/>
  <c r="V23" i="301"/>
  <c r="AQ22" i="301"/>
  <c r="W75" i="300"/>
  <c r="W118" i="300" s="1"/>
  <c r="W159" i="300"/>
  <c r="W23" i="301"/>
  <c r="X160" i="300"/>
  <c r="X75" i="300"/>
  <c r="X118" i="300" s="1"/>
  <c r="G95" i="214"/>
  <c r="G96" i="214"/>
  <c r="T7" i="93"/>
  <c r="V7" i="93"/>
  <c r="K18" i="93"/>
  <c r="V18" i="93" s="1"/>
  <c r="M7" i="93"/>
  <c r="G95" i="281"/>
  <c r="G96" i="281"/>
  <c r="V17" i="93"/>
  <c r="M17" i="93"/>
  <c r="G95" i="279"/>
  <c r="G96" i="279"/>
  <c r="V16" i="93"/>
  <c r="M16" i="93"/>
  <c r="G95" i="277"/>
  <c r="G96" i="277"/>
  <c r="V15" i="93"/>
  <c r="M15" i="93"/>
  <c r="G95" i="275"/>
  <c r="G96" i="275"/>
  <c r="V14" i="93"/>
  <c r="M14" i="93"/>
  <c r="G95" i="273"/>
  <c r="G96" i="273"/>
  <c r="V13" i="93"/>
  <c r="M13" i="93"/>
  <c r="G95" i="271"/>
  <c r="G96" i="271"/>
  <c r="V12" i="93"/>
  <c r="M12" i="93"/>
  <c r="G95" i="269"/>
  <c r="G96" i="269"/>
  <c r="V11" i="93"/>
  <c r="M11" i="93"/>
  <c r="G95" i="250"/>
  <c r="G96" i="250"/>
  <c r="V10" i="93"/>
  <c r="M10" i="93"/>
  <c r="G95" i="249"/>
  <c r="G96" i="249"/>
  <c r="V9" i="93"/>
  <c r="M9" i="93"/>
  <c r="G95" i="248"/>
  <c r="G96" i="248"/>
  <c r="V8" i="93"/>
  <c r="M8" i="93"/>
  <c r="H10" i="93"/>
  <c r="H8" i="93"/>
  <c r="H18" i="93"/>
  <c r="C35" i="93"/>
  <c r="X161" i="300" l="1"/>
  <c r="X76" i="300"/>
  <c r="X119" i="300" s="1"/>
  <c r="AQ23" i="301"/>
  <c r="W76" i="300"/>
  <c r="W119" i="300" s="1"/>
  <c r="W160" i="300"/>
  <c r="W24" i="301"/>
  <c r="AP23" i="301"/>
  <c r="V76" i="300"/>
  <c r="V119" i="300" s="1"/>
  <c r="V160" i="300"/>
  <c r="V24" i="301"/>
  <c r="AO23" i="301"/>
  <c r="U76" i="300"/>
  <c r="U119" i="300" s="1"/>
  <c r="U160" i="300"/>
  <c r="U24" i="301"/>
  <c r="AN23" i="301"/>
  <c r="T76" i="300"/>
  <c r="T119" i="300" s="1"/>
  <c r="T160" i="300"/>
  <c r="T24" i="301"/>
  <c r="AM23" i="301"/>
  <c r="S76" i="300"/>
  <c r="S119" i="300" s="1"/>
  <c r="S160" i="300"/>
  <c r="S24" i="301"/>
  <c r="AL23" i="301"/>
  <c r="R76" i="300"/>
  <c r="R119" i="300" s="1"/>
  <c r="R160" i="300"/>
  <c r="R24" i="301"/>
  <c r="AK23" i="301"/>
  <c r="Q76" i="300"/>
  <c r="Q119" i="300" s="1"/>
  <c r="Q160" i="300"/>
  <c r="Q24" i="301"/>
  <c r="AJ23" i="301"/>
  <c r="P76" i="300"/>
  <c r="P119" i="300" s="1"/>
  <c r="P160" i="300"/>
  <c r="P24" i="301"/>
  <c r="AI23" i="301"/>
  <c r="O76" i="300"/>
  <c r="O119" i="300" s="1"/>
  <c r="O160" i="300"/>
  <c r="O24" i="301"/>
  <c r="AH23" i="301"/>
  <c r="N76" i="300"/>
  <c r="N119" i="300" s="1"/>
  <c r="N160" i="300"/>
  <c r="N24" i="301"/>
  <c r="AG23" i="301"/>
  <c r="M76" i="300"/>
  <c r="M119" i="300" s="1"/>
  <c r="M160" i="300"/>
  <c r="M24" i="301"/>
  <c r="AF23" i="301"/>
  <c r="L76" i="300"/>
  <c r="L119" i="300" s="1"/>
  <c r="L160" i="300"/>
  <c r="L24" i="301"/>
  <c r="AE23" i="301"/>
  <c r="K76" i="300"/>
  <c r="K119" i="300" s="1"/>
  <c r="K160" i="300"/>
  <c r="K24" i="301"/>
  <c r="AD23" i="301"/>
  <c r="J76" i="300"/>
  <c r="J119" i="300" s="1"/>
  <c r="J160" i="300"/>
  <c r="J24" i="301"/>
  <c r="AC23" i="301"/>
  <c r="I76" i="300"/>
  <c r="I119" i="300" s="1"/>
  <c r="I160" i="300"/>
  <c r="I24" i="301"/>
  <c r="AB23" i="301"/>
  <c r="H76" i="300"/>
  <c r="H119" i="300" s="1"/>
  <c r="H160" i="300"/>
  <c r="H24" i="301"/>
  <c r="AA23" i="301"/>
  <c r="G76" i="300"/>
  <c r="G119" i="300" s="1"/>
  <c r="G160" i="300"/>
  <c r="G24" i="301"/>
  <c r="Z23" i="301"/>
  <c r="F76" i="300"/>
  <c r="F119" i="300" s="1"/>
  <c r="F160" i="300"/>
  <c r="F24" i="301"/>
  <c r="Y23" i="301"/>
  <c r="E76" i="300"/>
  <c r="E119" i="300" s="1"/>
  <c r="E160" i="300"/>
  <c r="E24" i="301"/>
  <c r="X23" i="301"/>
  <c r="D76" i="300"/>
  <c r="D119" i="300" s="1"/>
  <c r="D160" i="300"/>
  <c r="D24" i="301"/>
  <c r="G103" i="248"/>
  <c r="G104" i="248" s="1"/>
  <c r="Y9" i="93"/>
  <c r="Z9" i="93" s="1"/>
  <c r="G103" i="249"/>
  <c r="G104" i="249" s="1"/>
  <c r="Y10" i="93"/>
  <c r="Z10" i="93" s="1"/>
  <c r="G103" i="250"/>
  <c r="G104" i="250" s="1"/>
  <c r="Y11" i="93"/>
  <c r="Z11" i="93" s="1"/>
  <c r="G103" i="269"/>
  <c r="G104" i="269" s="1"/>
  <c r="Y12" i="93"/>
  <c r="Z12" i="93" s="1"/>
  <c r="G103" i="271"/>
  <c r="G104" i="271" s="1"/>
  <c r="Y13" i="93"/>
  <c r="Z13" i="93" s="1"/>
  <c r="G103" i="273"/>
  <c r="G104" i="273" s="1"/>
  <c r="Y14" i="93"/>
  <c r="Z14" i="93" s="1"/>
  <c r="G103" i="275"/>
  <c r="G104" i="275" s="1"/>
  <c r="Y15" i="93"/>
  <c r="Z15" i="93" s="1"/>
  <c r="G103" i="277"/>
  <c r="G104" i="277" s="1"/>
  <c r="Y16" i="93"/>
  <c r="Z16" i="93" s="1"/>
  <c r="G103" i="279"/>
  <c r="G104" i="279" s="1"/>
  <c r="Y17" i="93"/>
  <c r="Z17" i="93" s="1"/>
  <c r="G103" i="281"/>
  <c r="G104" i="281" s="1"/>
  <c r="M18" i="93"/>
  <c r="D73" i="93" s="1"/>
  <c r="N7" i="93"/>
  <c r="G103" i="214"/>
  <c r="G104" i="214" s="1"/>
  <c r="D72" i="93"/>
  <c r="E75" i="93" l="1"/>
  <c r="E76" i="93"/>
  <c r="E77" i="93"/>
  <c r="D19" i="235"/>
  <c r="N10" i="93"/>
  <c r="N8" i="93"/>
  <c r="N9" i="93"/>
  <c r="N11" i="93"/>
  <c r="N12" i="93"/>
  <c r="N13" i="93"/>
  <c r="N14" i="93"/>
  <c r="N15" i="93"/>
  <c r="N16" i="93"/>
  <c r="N17" i="93"/>
  <c r="X24" i="301"/>
  <c r="D77" i="300"/>
  <c r="D120" i="300" s="1"/>
  <c r="D161" i="300"/>
  <c r="D25" i="301"/>
  <c r="Y24" i="301"/>
  <c r="E77" i="300"/>
  <c r="E120" i="300" s="1"/>
  <c r="E161" i="300"/>
  <c r="E25" i="301"/>
  <c r="Z24" i="301"/>
  <c r="F77" i="300"/>
  <c r="F120" i="300" s="1"/>
  <c r="F161" i="300"/>
  <c r="F25" i="301"/>
  <c r="AA24" i="301"/>
  <c r="G77" i="300"/>
  <c r="G120" i="300" s="1"/>
  <c r="G161" i="300"/>
  <c r="G25" i="301"/>
  <c r="AB24" i="301"/>
  <c r="H77" i="300"/>
  <c r="H120" i="300" s="1"/>
  <c r="H161" i="300"/>
  <c r="H25" i="301"/>
  <c r="AC24" i="301"/>
  <c r="I77" i="300"/>
  <c r="I120" i="300" s="1"/>
  <c r="I161" i="300"/>
  <c r="I25" i="301"/>
  <c r="AD24" i="301"/>
  <c r="J77" i="300"/>
  <c r="J120" i="300" s="1"/>
  <c r="J161" i="300"/>
  <c r="J25" i="301"/>
  <c r="AE24" i="301"/>
  <c r="K77" i="300"/>
  <c r="K120" i="300" s="1"/>
  <c r="K161" i="300"/>
  <c r="K25" i="301"/>
  <c r="AF24" i="301"/>
  <c r="L77" i="300"/>
  <c r="L120" i="300" s="1"/>
  <c r="L161" i="300"/>
  <c r="L25" i="301"/>
  <c r="AG24" i="301"/>
  <c r="M77" i="300"/>
  <c r="M120" i="300" s="1"/>
  <c r="M161" i="300"/>
  <c r="M25" i="301"/>
  <c r="AH24" i="301"/>
  <c r="N77" i="300"/>
  <c r="N120" i="300" s="1"/>
  <c r="N161" i="300"/>
  <c r="N25" i="301"/>
  <c r="AI24" i="301"/>
  <c r="O77" i="300"/>
  <c r="O120" i="300" s="1"/>
  <c r="O161" i="300"/>
  <c r="O25" i="301"/>
  <c r="AJ24" i="301"/>
  <c r="P77" i="300"/>
  <c r="P120" i="300" s="1"/>
  <c r="P161" i="300"/>
  <c r="P25" i="301"/>
  <c r="AK24" i="301"/>
  <c r="Q77" i="300"/>
  <c r="Q120" i="300" s="1"/>
  <c r="Q161" i="300"/>
  <c r="Q25" i="301"/>
  <c r="AL24" i="301"/>
  <c r="R77" i="300"/>
  <c r="R120" i="300" s="1"/>
  <c r="R161" i="300"/>
  <c r="R25" i="301"/>
  <c r="AM24" i="301"/>
  <c r="S77" i="300"/>
  <c r="S120" i="300" s="1"/>
  <c r="S161" i="300"/>
  <c r="S25" i="301"/>
  <c r="AN24" i="301"/>
  <c r="T77" i="300"/>
  <c r="T120" i="300" s="1"/>
  <c r="T161" i="300"/>
  <c r="T25" i="301"/>
  <c r="AO24" i="301"/>
  <c r="U77" i="300"/>
  <c r="U120" i="300" s="1"/>
  <c r="U161" i="300"/>
  <c r="U25" i="301"/>
  <c r="AP24" i="301"/>
  <c r="V77" i="300"/>
  <c r="V120" i="300" s="1"/>
  <c r="V161" i="300"/>
  <c r="V25" i="301"/>
  <c r="AQ24" i="301"/>
  <c r="W77" i="300"/>
  <c r="W120" i="300" s="1"/>
  <c r="W161" i="300"/>
  <c r="W25" i="301"/>
  <c r="X162" i="300"/>
  <c r="X77" i="300"/>
  <c r="X120" i="300" s="1"/>
  <c r="AA17" i="93"/>
  <c r="N16" i="295"/>
  <c r="AA16" i="93"/>
  <c r="M16" i="295"/>
  <c r="AA15" i="93"/>
  <c r="L16" i="295"/>
  <c r="AA14" i="93"/>
  <c r="K16" i="295"/>
  <c r="AA13" i="93"/>
  <c r="J16" i="295"/>
  <c r="AA12" i="93"/>
  <c r="I16" i="295"/>
  <c r="AA11" i="93"/>
  <c r="H16" i="295"/>
  <c r="AA10" i="93"/>
  <c r="G16" i="295"/>
  <c r="AA9" i="93"/>
  <c r="F16" i="295"/>
  <c r="Y8" i="93"/>
  <c r="Z8" i="93" s="1"/>
  <c r="U18" i="93"/>
  <c r="C7" i="297" s="1"/>
  <c r="B7" i="300" s="1"/>
  <c r="Y7" i="93"/>
  <c r="D16" i="295" s="1"/>
  <c r="N18" i="93"/>
  <c r="C36" i="93"/>
  <c r="D20" i="235" l="1"/>
  <c r="X163" i="300"/>
  <c r="X78" i="300"/>
  <c r="X121" i="300" s="1"/>
  <c r="AQ25" i="301"/>
  <c r="W78" i="300"/>
  <c r="W121" i="300" s="1"/>
  <c r="W162" i="300"/>
  <c r="W26" i="301"/>
  <c r="AP25" i="301"/>
  <c r="V78" i="300"/>
  <c r="V121" i="300" s="1"/>
  <c r="V162" i="300"/>
  <c r="V26" i="301"/>
  <c r="AO25" i="301"/>
  <c r="U78" i="300"/>
  <c r="U121" i="300" s="1"/>
  <c r="U162" i="300"/>
  <c r="U26" i="301"/>
  <c r="AN25" i="301"/>
  <c r="T78" i="300"/>
  <c r="T121" i="300" s="1"/>
  <c r="T162" i="300"/>
  <c r="T26" i="301"/>
  <c r="AM25" i="301"/>
  <c r="S78" i="300"/>
  <c r="S121" i="300" s="1"/>
  <c r="S162" i="300"/>
  <c r="S26" i="301"/>
  <c r="AL25" i="301"/>
  <c r="R78" i="300"/>
  <c r="R121" i="300" s="1"/>
  <c r="R162" i="300"/>
  <c r="R26" i="301"/>
  <c r="AK25" i="301"/>
  <c r="Q78" i="300"/>
  <c r="Q121" i="300" s="1"/>
  <c r="Q162" i="300"/>
  <c r="Q26" i="301"/>
  <c r="AJ25" i="301"/>
  <c r="P78" i="300"/>
  <c r="P121" i="300" s="1"/>
  <c r="P162" i="300"/>
  <c r="P26" i="301"/>
  <c r="AI25" i="301"/>
  <c r="O78" i="300"/>
  <c r="O121" i="300" s="1"/>
  <c r="O162" i="300"/>
  <c r="O26" i="301"/>
  <c r="AH25" i="301"/>
  <c r="N78" i="300"/>
  <c r="N121" i="300" s="1"/>
  <c r="N162" i="300"/>
  <c r="N26" i="301"/>
  <c r="AG25" i="301"/>
  <c r="M78" i="300"/>
  <c r="M121" i="300" s="1"/>
  <c r="M162" i="300"/>
  <c r="M26" i="301"/>
  <c r="AF25" i="301"/>
  <c r="L78" i="300"/>
  <c r="L121" i="300" s="1"/>
  <c r="L162" i="300"/>
  <c r="L26" i="301"/>
  <c r="AE25" i="301"/>
  <c r="K78" i="300"/>
  <c r="K121" i="300" s="1"/>
  <c r="K162" i="300"/>
  <c r="K26" i="301"/>
  <c r="AD25" i="301"/>
  <c r="J78" i="300"/>
  <c r="J121" i="300" s="1"/>
  <c r="J162" i="300"/>
  <c r="J26" i="301"/>
  <c r="AC25" i="301"/>
  <c r="I78" i="300"/>
  <c r="I121" i="300" s="1"/>
  <c r="I162" i="300"/>
  <c r="I26" i="301"/>
  <c r="AB25" i="301"/>
  <c r="H78" i="300"/>
  <c r="H121" i="300" s="1"/>
  <c r="H162" i="300"/>
  <c r="H26" i="301"/>
  <c r="AA25" i="301"/>
  <c r="G78" i="300"/>
  <c r="G121" i="300" s="1"/>
  <c r="G162" i="300"/>
  <c r="G26" i="301"/>
  <c r="Z25" i="301"/>
  <c r="F78" i="300"/>
  <c r="F121" i="300" s="1"/>
  <c r="F162" i="300"/>
  <c r="F26" i="301"/>
  <c r="Y25" i="301"/>
  <c r="E78" i="300"/>
  <c r="E121" i="300" s="1"/>
  <c r="E162" i="300"/>
  <c r="E26" i="301"/>
  <c r="X25" i="301"/>
  <c r="D78" i="300"/>
  <c r="D121" i="300" s="1"/>
  <c r="D162" i="300"/>
  <c r="D26" i="301"/>
  <c r="B7" i="295"/>
  <c r="B7" i="301"/>
  <c r="AA8" i="93"/>
  <c r="E16" i="295"/>
  <c r="Y18" i="93"/>
  <c r="AA7" i="93"/>
  <c r="AE7" i="93" s="1"/>
  <c r="Z7" i="93"/>
  <c r="C37" i="93"/>
  <c r="C43" i="93" s="1"/>
  <c r="D43" i="93" s="1"/>
  <c r="D74" i="93"/>
  <c r="B4" i="234" l="1"/>
  <c r="Z18" i="93"/>
  <c r="X26" i="301"/>
  <c r="D79" i="300"/>
  <c r="D122" i="300" s="1"/>
  <c r="D163" i="300"/>
  <c r="D27" i="301"/>
  <c r="Y26" i="301"/>
  <c r="E79" i="300"/>
  <c r="E122" i="300" s="1"/>
  <c r="E163" i="300"/>
  <c r="E27" i="301"/>
  <c r="Z26" i="301"/>
  <c r="F79" i="300"/>
  <c r="F122" i="300" s="1"/>
  <c r="F163" i="300"/>
  <c r="F27" i="301"/>
  <c r="AA26" i="301"/>
  <c r="G79" i="300"/>
  <c r="G122" i="300" s="1"/>
  <c r="G163" i="300"/>
  <c r="G27" i="301"/>
  <c r="AB26" i="301"/>
  <c r="H79" i="300"/>
  <c r="H122" i="300" s="1"/>
  <c r="H163" i="300"/>
  <c r="H27" i="301"/>
  <c r="AC26" i="301"/>
  <c r="I79" i="300"/>
  <c r="I122" i="300" s="1"/>
  <c r="I163" i="300"/>
  <c r="I27" i="301"/>
  <c r="AD26" i="301"/>
  <c r="J79" i="300"/>
  <c r="J122" i="300" s="1"/>
  <c r="J163" i="300"/>
  <c r="J27" i="301"/>
  <c r="AE26" i="301"/>
  <c r="K79" i="300"/>
  <c r="K122" i="300" s="1"/>
  <c r="K163" i="300"/>
  <c r="K27" i="301"/>
  <c r="AF26" i="301"/>
  <c r="L79" i="300"/>
  <c r="L122" i="300" s="1"/>
  <c r="L163" i="300"/>
  <c r="L27" i="301"/>
  <c r="AG26" i="301"/>
  <c r="M79" i="300"/>
  <c r="M122" i="300" s="1"/>
  <c r="M163" i="300"/>
  <c r="M27" i="301"/>
  <c r="AH26" i="301"/>
  <c r="N79" i="300"/>
  <c r="N122" i="300" s="1"/>
  <c r="N163" i="300"/>
  <c r="N27" i="301"/>
  <c r="AI26" i="301"/>
  <c r="O79" i="300"/>
  <c r="O122" i="300" s="1"/>
  <c r="O163" i="300"/>
  <c r="O27" i="301"/>
  <c r="AJ26" i="301"/>
  <c r="P79" i="300"/>
  <c r="P122" i="300" s="1"/>
  <c r="P163" i="300"/>
  <c r="P27" i="301"/>
  <c r="AK26" i="301"/>
  <c r="Q79" i="300"/>
  <c r="Q122" i="300" s="1"/>
  <c r="Q163" i="300"/>
  <c r="Q27" i="301"/>
  <c r="AL26" i="301"/>
  <c r="R79" i="300"/>
  <c r="R122" i="300" s="1"/>
  <c r="R163" i="300"/>
  <c r="R27" i="301"/>
  <c r="AM26" i="301"/>
  <c r="S79" i="300"/>
  <c r="S122" i="300" s="1"/>
  <c r="S163" i="300"/>
  <c r="S27" i="301"/>
  <c r="AN26" i="301"/>
  <c r="T79" i="300"/>
  <c r="T122" i="300" s="1"/>
  <c r="T163" i="300"/>
  <c r="T27" i="301"/>
  <c r="AO26" i="301"/>
  <c r="U79" i="300"/>
  <c r="U122" i="300" s="1"/>
  <c r="U163" i="300"/>
  <c r="U27" i="301"/>
  <c r="AP26" i="301"/>
  <c r="V79" i="300"/>
  <c r="V122" i="300" s="1"/>
  <c r="V163" i="300"/>
  <c r="V27" i="301"/>
  <c r="AQ26" i="301"/>
  <c r="W79" i="300"/>
  <c r="W122" i="300" s="1"/>
  <c r="W163" i="300"/>
  <c r="W27" i="301"/>
  <c r="X164" i="300"/>
  <c r="X79" i="300"/>
  <c r="X122" i="300" s="1"/>
  <c r="AA18" i="93"/>
  <c r="Y19" i="93"/>
  <c r="E74" i="93"/>
  <c r="D78" i="93"/>
  <c r="E78" i="93" s="1"/>
  <c r="AF7" i="93" l="1"/>
  <c r="AE18" i="93"/>
  <c r="X165" i="300"/>
  <c r="X80" i="300"/>
  <c r="X123" i="300" s="1"/>
  <c r="AQ27" i="301"/>
  <c r="W80" i="300"/>
  <c r="W123" i="300" s="1"/>
  <c r="W164" i="300"/>
  <c r="W28" i="301"/>
  <c r="AP27" i="301"/>
  <c r="V80" i="300"/>
  <c r="V123" i="300" s="1"/>
  <c r="V164" i="300"/>
  <c r="V28" i="301"/>
  <c r="AO27" i="301"/>
  <c r="U80" i="300"/>
  <c r="U123" i="300" s="1"/>
  <c r="U164" i="300"/>
  <c r="U28" i="301"/>
  <c r="AN27" i="301"/>
  <c r="T80" i="300"/>
  <c r="T123" i="300" s="1"/>
  <c r="T164" i="300"/>
  <c r="T28" i="301"/>
  <c r="AM27" i="301"/>
  <c r="S80" i="300"/>
  <c r="S123" i="300" s="1"/>
  <c r="S164" i="300"/>
  <c r="S28" i="301"/>
  <c r="AL27" i="301"/>
  <c r="R80" i="300"/>
  <c r="R123" i="300" s="1"/>
  <c r="R164" i="300"/>
  <c r="R28" i="301"/>
  <c r="AK27" i="301"/>
  <c r="Q80" i="300"/>
  <c r="Q123" i="300" s="1"/>
  <c r="Q164" i="300"/>
  <c r="Q28" i="301"/>
  <c r="AJ27" i="301"/>
  <c r="P80" i="300"/>
  <c r="P123" i="300" s="1"/>
  <c r="P164" i="300"/>
  <c r="P28" i="301"/>
  <c r="AI27" i="301"/>
  <c r="O80" i="300"/>
  <c r="O123" i="300" s="1"/>
  <c r="O164" i="300"/>
  <c r="O28" i="301"/>
  <c r="AH27" i="301"/>
  <c r="N80" i="300"/>
  <c r="N123" i="300" s="1"/>
  <c r="N164" i="300"/>
  <c r="N28" i="301"/>
  <c r="AG27" i="301"/>
  <c r="M80" i="300"/>
  <c r="M123" i="300" s="1"/>
  <c r="M164" i="300"/>
  <c r="M28" i="301"/>
  <c r="AF27" i="301"/>
  <c r="L80" i="300"/>
  <c r="L123" i="300" s="1"/>
  <c r="L164" i="300"/>
  <c r="L28" i="301"/>
  <c r="AE27" i="301"/>
  <c r="K80" i="300"/>
  <c r="K123" i="300" s="1"/>
  <c r="K164" i="300"/>
  <c r="K28" i="301"/>
  <c r="AD27" i="301"/>
  <c r="J80" i="300"/>
  <c r="J123" i="300" s="1"/>
  <c r="J164" i="300"/>
  <c r="J28" i="301"/>
  <c r="AC27" i="301"/>
  <c r="I80" i="300"/>
  <c r="I123" i="300" s="1"/>
  <c r="I164" i="300"/>
  <c r="I28" i="301"/>
  <c r="AB27" i="301"/>
  <c r="H80" i="300"/>
  <c r="H123" i="300" s="1"/>
  <c r="H164" i="300"/>
  <c r="H28" i="301"/>
  <c r="AA27" i="301"/>
  <c r="G80" i="300"/>
  <c r="G123" i="300" s="1"/>
  <c r="G164" i="300"/>
  <c r="G28" i="301"/>
  <c r="Z27" i="301"/>
  <c r="F80" i="300"/>
  <c r="F123" i="300" s="1"/>
  <c r="F164" i="300"/>
  <c r="F28" i="301"/>
  <c r="Y27" i="301"/>
  <c r="E80" i="300"/>
  <c r="E123" i="300" s="1"/>
  <c r="E164" i="300"/>
  <c r="E28" i="301"/>
  <c r="X27" i="301"/>
  <c r="D80" i="300"/>
  <c r="D123" i="300" s="1"/>
  <c r="D164" i="300"/>
  <c r="D28" i="301"/>
  <c r="AF18" i="93" l="1"/>
  <c r="K5" i="188"/>
  <c r="X28" i="301"/>
  <c r="D81" i="300"/>
  <c r="D124" i="300" s="1"/>
  <c r="D165" i="300"/>
  <c r="D29" i="301"/>
  <c r="Y28" i="301"/>
  <c r="E81" i="300"/>
  <c r="E124" i="300" s="1"/>
  <c r="E165" i="300"/>
  <c r="E29" i="301"/>
  <c r="Z28" i="301"/>
  <c r="F81" i="300"/>
  <c r="F124" i="300" s="1"/>
  <c r="F165" i="300"/>
  <c r="F29" i="301"/>
  <c r="AA28" i="301"/>
  <c r="G81" i="300"/>
  <c r="G124" i="300" s="1"/>
  <c r="G165" i="300"/>
  <c r="G29" i="301"/>
  <c r="AB28" i="301"/>
  <c r="H81" i="300"/>
  <c r="H124" i="300" s="1"/>
  <c r="H165" i="300"/>
  <c r="H29" i="301"/>
  <c r="AC28" i="301"/>
  <c r="I81" i="300"/>
  <c r="I124" i="300" s="1"/>
  <c r="I165" i="300"/>
  <c r="I29" i="301"/>
  <c r="AD28" i="301"/>
  <c r="J81" i="300"/>
  <c r="J124" i="300" s="1"/>
  <c r="J165" i="300"/>
  <c r="J29" i="301"/>
  <c r="AE28" i="301"/>
  <c r="K81" i="300"/>
  <c r="K124" i="300" s="1"/>
  <c r="K165" i="300"/>
  <c r="K29" i="301"/>
  <c r="AF28" i="301"/>
  <c r="L81" i="300"/>
  <c r="L124" i="300" s="1"/>
  <c r="L165" i="300"/>
  <c r="L29" i="301"/>
  <c r="AG28" i="301"/>
  <c r="M81" i="300"/>
  <c r="M124" i="300" s="1"/>
  <c r="M165" i="300"/>
  <c r="M29" i="301"/>
  <c r="AH28" i="301"/>
  <c r="N81" i="300"/>
  <c r="N124" i="300" s="1"/>
  <c r="N165" i="300"/>
  <c r="N29" i="301"/>
  <c r="AI28" i="301"/>
  <c r="O81" i="300"/>
  <c r="O124" i="300" s="1"/>
  <c r="O165" i="300"/>
  <c r="O29" i="301"/>
  <c r="AJ28" i="301"/>
  <c r="P81" i="300"/>
  <c r="P124" i="300" s="1"/>
  <c r="P165" i="300"/>
  <c r="P29" i="301"/>
  <c r="AK28" i="301"/>
  <c r="Q81" i="300"/>
  <c r="Q124" i="300" s="1"/>
  <c r="Q165" i="300"/>
  <c r="Q29" i="301"/>
  <c r="AL28" i="301"/>
  <c r="R81" i="300"/>
  <c r="R124" i="300" s="1"/>
  <c r="R165" i="300"/>
  <c r="R29" i="301"/>
  <c r="AM28" i="301"/>
  <c r="S81" i="300"/>
  <c r="S124" i="300" s="1"/>
  <c r="S165" i="300"/>
  <c r="S29" i="301"/>
  <c r="AN28" i="301"/>
  <c r="T81" i="300"/>
  <c r="T124" i="300" s="1"/>
  <c r="T165" i="300"/>
  <c r="T29" i="301"/>
  <c r="AO28" i="301"/>
  <c r="U81" i="300"/>
  <c r="U124" i="300" s="1"/>
  <c r="U165" i="300"/>
  <c r="U29" i="301"/>
  <c r="AP28" i="301"/>
  <c r="V81" i="300"/>
  <c r="V124" i="300" s="1"/>
  <c r="V165" i="300"/>
  <c r="V29" i="301"/>
  <c r="AQ28" i="301"/>
  <c r="W81" i="300"/>
  <c r="W124" i="300" s="1"/>
  <c r="W165" i="300"/>
  <c r="W29" i="301"/>
  <c r="X166" i="300"/>
  <c r="X81" i="300"/>
  <c r="X124" i="300" s="1"/>
  <c r="X167" i="300" l="1"/>
  <c r="X82" i="300"/>
  <c r="X125" i="300" s="1"/>
  <c r="AQ29" i="301"/>
  <c r="W82" i="300"/>
  <c r="W125" i="300" s="1"/>
  <c r="W166" i="300"/>
  <c r="W30" i="301"/>
  <c r="AP29" i="301"/>
  <c r="V82" i="300"/>
  <c r="V125" i="300" s="1"/>
  <c r="V166" i="300"/>
  <c r="V30" i="301"/>
  <c r="AO29" i="301"/>
  <c r="U82" i="300"/>
  <c r="U125" i="300" s="1"/>
  <c r="U166" i="300"/>
  <c r="U30" i="301"/>
  <c r="AN29" i="301"/>
  <c r="T82" i="300"/>
  <c r="T125" i="300" s="1"/>
  <c r="T166" i="300"/>
  <c r="T30" i="301"/>
  <c r="AM29" i="301"/>
  <c r="S82" i="300"/>
  <c r="S125" i="300" s="1"/>
  <c r="S166" i="300"/>
  <c r="S30" i="301"/>
  <c r="AL29" i="301"/>
  <c r="R82" i="300"/>
  <c r="R125" i="300" s="1"/>
  <c r="R166" i="300"/>
  <c r="R30" i="301"/>
  <c r="AK29" i="301"/>
  <c r="Q82" i="300"/>
  <c r="Q125" i="300" s="1"/>
  <c r="Q166" i="300"/>
  <c r="Q30" i="301"/>
  <c r="AJ29" i="301"/>
  <c r="P82" i="300"/>
  <c r="P125" i="300" s="1"/>
  <c r="P166" i="300"/>
  <c r="P30" i="301"/>
  <c r="AI29" i="301"/>
  <c r="O82" i="300"/>
  <c r="O125" i="300" s="1"/>
  <c r="O166" i="300"/>
  <c r="O30" i="301"/>
  <c r="AH29" i="301"/>
  <c r="N82" i="300"/>
  <c r="N125" i="300" s="1"/>
  <c r="N166" i="300"/>
  <c r="N30" i="301"/>
  <c r="AG29" i="301"/>
  <c r="M82" i="300"/>
  <c r="M125" i="300" s="1"/>
  <c r="M166" i="300"/>
  <c r="M30" i="301"/>
  <c r="AF29" i="301"/>
  <c r="L82" i="300"/>
  <c r="L125" i="300" s="1"/>
  <c r="L166" i="300"/>
  <c r="L30" i="301"/>
  <c r="AE29" i="301"/>
  <c r="K82" i="300"/>
  <c r="K125" i="300" s="1"/>
  <c r="K166" i="300"/>
  <c r="K30" i="301"/>
  <c r="AD29" i="301"/>
  <c r="J82" i="300"/>
  <c r="J125" i="300" s="1"/>
  <c r="J166" i="300"/>
  <c r="J30" i="301"/>
  <c r="AC29" i="301"/>
  <c r="I82" i="300"/>
  <c r="I125" i="300" s="1"/>
  <c r="I166" i="300"/>
  <c r="I30" i="301"/>
  <c r="AB29" i="301"/>
  <c r="H82" i="300"/>
  <c r="H125" i="300" s="1"/>
  <c r="H166" i="300"/>
  <c r="H30" i="301"/>
  <c r="AA29" i="301"/>
  <c r="G82" i="300"/>
  <c r="G125" i="300" s="1"/>
  <c r="G166" i="300"/>
  <c r="G30" i="301"/>
  <c r="Z29" i="301"/>
  <c r="F82" i="300"/>
  <c r="F125" i="300" s="1"/>
  <c r="F166" i="300"/>
  <c r="F30" i="301"/>
  <c r="Y29" i="301"/>
  <c r="E82" i="300"/>
  <c r="E125" i="300" s="1"/>
  <c r="E166" i="300"/>
  <c r="E30" i="301"/>
  <c r="X29" i="301"/>
  <c r="D82" i="300"/>
  <c r="D125" i="300" s="1"/>
  <c r="D166" i="300"/>
  <c r="D30" i="301"/>
  <c r="X30" i="301" l="1"/>
  <c r="D83" i="300"/>
  <c r="D126" i="300" s="1"/>
  <c r="D167" i="300"/>
  <c r="D31" i="301"/>
  <c r="Y30" i="301"/>
  <c r="E83" i="300"/>
  <c r="E126" i="300" s="1"/>
  <c r="E167" i="300"/>
  <c r="E31" i="301"/>
  <c r="Z30" i="301"/>
  <c r="F83" i="300"/>
  <c r="F126" i="300" s="1"/>
  <c r="F167" i="300"/>
  <c r="F31" i="301"/>
  <c r="AA30" i="301"/>
  <c r="G83" i="300"/>
  <c r="G126" i="300" s="1"/>
  <c r="G167" i="300"/>
  <c r="G31" i="301"/>
  <c r="AB30" i="301"/>
  <c r="H83" i="300"/>
  <c r="H126" i="300" s="1"/>
  <c r="H167" i="300"/>
  <c r="H31" i="301"/>
  <c r="AC30" i="301"/>
  <c r="I83" i="300"/>
  <c r="I126" i="300" s="1"/>
  <c r="I167" i="300"/>
  <c r="I31" i="301"/>
  <c r="AD30" i="301"/>
  <c r="J83" i="300"/>
  <c r="J126" i="300" s="1"/>
  <c r="J167" i="300"/>
  <c r="J31" i="301"/>
  <c r="AE30" i="301"/>
  <c r="K83" i="300"/>
  <c r="K126" i="300" s="1"/>
  <c r="K167" i="300"/>
  <c r="K31" i="301"/>
  <c r="AF30" i="301"/>
  <c r="L83" i="300"/>
  <c r="L126" i="300" s="1"/>
  <c r="L167" i="300"/>
  <c r="L31" i="301"/>
  <c r="AG30" i="301"/>
  <c r="M83" i="300"/>
  <c r="M126" i="300" s="1"/>
  <c r="M167" i="300"/>
  <c r="M31" i="301"/>
  <c r="AH30" i="301"/>
  <c r="N83" i="300"/>
  <c r="N126" i="300" s="1"/>
  <c r="N167" i="300"/>
  <c r="N31" i="301"/>
  <c r="AI30" i="301"/>
  <c r="O83" i="300"/>
  <c r="O126" i="300" s="1"/>
  <c r="O167" i="300"/>
  <c r="O31" i="301"/>
  <c r="AJ30" i="301"/>
  <c r="P83" i="300"/>
  <c r="P126" i="300" s="1"/>
  <c r="P167" i="300"/>
  <c r="P31" i="301"/>
  <c r="AK30" i="301"/>
  <c r="Q83" i="300"/>
  <c r="Q126" i="300" s="1"/>
  <c r="Q167" i="300"/>
  <c r="Q31" i="301"/>
  <c r="AL30" i="301"/>
  <c r="R83" i="300"/>
  <c r="R126" i="300" s="1"/>
  <c r="R167" i="300"/>
  <c r="R31" i="301"/>
  <c r="AM30" i="301"/>
  <c r="S83" i="300"/>
  <c r="S126" i="300" s="1"/>
  <c r="S167" i="300"/>
  <c r="S31" i="301"/>
  <c r="AN30" i="301"/>
  <c r="T83" i="300"/>
  <c r="T126" i="300" s="1"/>
  <c r="T167" i="300"/>
  <c r="T31" i="301"/>
  <c r="AO30" i="301"/>
  <c r="U83" i="300"/>
  <c r="U126" i="300" s="1"/>
  <c r="U167" i="300"/>
  <c r="U31" i="301"/>
  <c r="AP30" i="301"/>
  <c r="V83" i="300"/>
  <c r="V126" i="300" s="1"/>
  <c r="V167" i="300"/>
  <c r="V31" i="301"/>
  <c r="AQ30" i="301"/>
  <c r="W83" i="300"/>
  <c r="W126" i="300" s="1"/>
  <c r="W167" i="300"/>
  <c r="W31" i="301"/>
  <c r="X168" i="300"/>
  <c r="X83" i="300"/>
  <c r="X126" i="300" s="1"/>
  <c r="X169" i="300" l="1"/>
  <c r="X84" i="300"/>
  <c r="X127" i="300" s="1"/>
  <c r="AQ31" i="301"/>
  <c r="W84" i="300"/>
  <c r="W127" i="300" s="1"/>
  <c r="W168" i="300"/>
  <c r="W32" i="301"/>
  <c r="AP31" i="301"/>
  <c r="V84" i="300"/>
  <c r="V127" i="300" s="1"/>
  <c r="V168" i="300"/>
  <c r="V32" i="301"/>
  <c r="AO31" i="301"/>
  <c r="U84" i="300"/>
  <c r="U127" i="300" s="1"/>
  <c r="U168" i="300"/>
  <c r="U32" i="301"/>
  <c r="AN31" i="301"/>
  <c r="T84" i="300"/>
  <c r="T127" i="300" s="1"/>
  <c r="T168" i="300"/>
  <c r="T32" i="301"/>
  <c r="AM31" i="301"/>
  <c r="S84" i="300"/>
  <c r="S127" i="300" s="1"/>
  <c r="S168" i="300"/>
  <c r="S32" i="301"/>
  <c r="AL31" i="301"/>
  <c r="R84" i="300"/>
  <c r="R127" i="300" s="1"/>
  <c r="R168" i="300"/>
  <c r="R32" i="301"/>
  <c r="AK31" i="301"/>
  <c r="Q84" i="300"/>
  <c r="Q127" i="300" s="1"/>
  <c r="Q168" i="300"/>
  <c r="Q32" i="301"/>
  <c r="AJ31" i="301"/>
  <c r="P84" i="300"/>
  <c r="P127" i="300" s="1"/>
  <c r="P168" i="300"/>
  <c r="P32" i="301"/>
  <c r="AI31" i="301"/>
  <c r="O84" i="300"/>
  <c r="O127" i="300" s="1"/>
  <c r="O168" i="300"/>
  <c r="O32" i="301"/>
  <c r="AH31" i="301"/>
  <c r="N84" i="300"/>
  <c r="N127" i="300" s="1"/>
  <c r="N168" i="300"/>
  <c r="N32" i="301"/>
  <c r="AG31" i="301"/>
  <c r="M84" i="300"/>
  <c r="M127" i="300" s="1"/>
  <c r="M168" i="300"/>
  <c r="M32" i="301"/>
  <c r="AF31" i="301"/>
  <c r="L84" i="300"/>
  <c r="L127" i="300" s="1"/>
  <c r="L168" i="300"/>
  <c r="L32" i="301"/>
  <c r="AE31" i="301"/>
  <c r="K84" i="300"/>
  <c r="K127" i="300" s="1"/>
  <c r="K168" i="300"/>
  <c r="K32" i="301"/>
  <c r="AD31" i="301"/>
  <c r="J84" i="300"/>
  <c r="J127" i="300" s="1"/>
  <c r="J168" i="300"/>
  <c r="J32" i="301"/>
  <c r="AC31" i="301"/>
  <c r="I84" i="300"/>
  <c r="I127" i="300" s="1"/>
  <c r="I168" i="300"/>
  <c r="I32" i="301"/>
  <c r="AB31" i="301"/>
  <c r="H84" i="300"/>
  <c r="H127" i="300" s="1"/>
  <c r="H168" i="300"/>
  <c r="H32" i="301"/>
  <c r="AA31" i="301"/>
  <c r="G84" i="300"/>
  <c r="G127" i="300" s="1"/>
  <c r="G168" i="300"/>
  <c r="G32" i="301"/>
  <c r="Z31" i="301"/>
  <c r="F84" i="300"/>
  <c r="F127" i="300" s="1"/>
  <c r="F168" i="300"/>
  <c r="F32" i="301"/>
  <c r="Y31" i="301"/>
  <c r="E84" i="300"/>
  <c r="E127" i="300" s="1"/>
  <c r="E168" i="300"/>
  <c r="E32" i="301"/>
  <c r="X31" i="301"/>
  <c r="D84" i="300"/>
  <c r="D127" i="300" s="1"/>
  <c r="D168" i="300"/>
  <c r="D32" i="301"/>
  <c r="X32" i="301" l="1"/>
  <c r="D85" i="300"/>
  <c r="D128" i="300" s="1"/>
  <c r="D169" i="300"/>
  <c r="D33" i="301"/>
  <c r="Y32" i="301"/>
  <c r="E85" i="300"/>
  <c r="E128" i="300" s="1"/>
  <c r="E169" i="300"/>
  <c r="E33" i="301"/>
  <c r="Z32" i="301"/>
  <c r="F85" i="300"/>
  <c r="F128" i="300" s="1"/>
  <c r="F169" i="300"/>
  <c r="F33" i="301"/>
  <c r="AA32" i="301"/>
  <c r="G85" i="300"/>
  <c r="G128" i="300" s="1"/>
  <c r="G169" i="300"/>
  <c r="G33" i="301"/>
  <c r="AB32" i="301"/>
  <c r="H85" i="300"/>
  <c r="H128" i="300" s="1"/>
  <c r="H169" i="300"/>
  <c r="H33" i="301"/>
  <c r="AC32" i="301"/>
  <c r="I85" i="300"/>
  <c r="I128" i="300" s="1"/>
  <c r="I169" i="300"/>
  <c r="I33" i="301"/>
  <c r="AD32" i="301"/>
  <c r="J85" i="300"/>
  <c r="J128" i="300" s="1"/>
  <c r="J169" i="300"/>
  <c r="J33" i="301"/>
  <c r="AE32" i="301"/>
  <c r="K85" i="300"/>
  <c r="K128" i="300" s="1"/>
  <c r="K169" i="300"/>
  <c r="K33" i="301"/>
  <c r="AF32" i="301"/>
  <c r="L85" i="300"/>
  <c r="L128" i="300" s="1"/>
  <c r="L169" i="300"/>
  <c r="L33" i="301"/>
  <c r="AG32" i="301"/>
  <c r="M85" i="300"/>
  <c r="M128" i="300" s="1"/>
  <c r="M169" i="300"/>
  <c r="M33" i="301"/>
  <c r="AH32" i="301"/>
  <c r="N85" i="300"/>
  <c r="N128" i="300" s="1"/>
  <c r="N169" i="300"/>
  <c r="N33" i="301"/>
  <c r="AI32" i="301"/>
  <c r="O85" i="300"/>
  <c r="O128" i="300" s="1"/>
  <c r="O169" i="300"/>
  <c r="O33" i="301"/>
  <c r="AJ32" i="301"/>
  <c r="P85" i="300"/>
  <c r="P128" i="300" s="1"/>
  <c r="P169" i="300"/>
  <c r="P33" i="301"/>
  <c r="AK32" i="301"/>
  <c r="Q85" i="300"/>
  <c r="Q128" i="300" s="1"/>
  <c r="Q169" i="300"/>
  <c r="Q33" i="301"/>
  <c r="AL32" i="301"/>
  <c r="R85" i="300"/>
  <c r="R128" i="300" s="1"/>
  <c r="R169" i="300"/>
  <c r="R33" i="301"/>
  <c r="AM32" i="301"/>
  <c r="S85" i="300"/>
  <c r="S128" i="300" s="1"/>
  <c r="S169" i="300"/>
  <c r="S33" i="301"/>
  <c r="AN32" i="301"/>
  <c r="T85" i="300"/>
  <c r="T128" i="300" s="1"/>
  <c r="T169" i="300"/>
  <c r="T33" i="301"/>
  <c r="AO32" i="301"/>
  <c r="U85" i="300"/>
  <c r="U128" i="300" s="1"/>
  <c r="U169" i="300"/>
  <c r="U33" i="301"/>
  <c r="AP32" i="301"/>
  <c r="V85" i="300"/>
  <c r="V128" i="300" s="1"/>
  <c r="V169" i="300"/>
  <c r="V33" i="301"/>
  <c r="AQ32" i="301"/>
  <c r="W85" i="300"/>
  <c r="W128" i="300" s="1"/>
  <c r="W169" i="300"/>
  <c r="W33" i="301"/>
  <c r="X170" i="300"/>
  <c r="X85" i="300"/>
  <c r="X128" i="300" s="1"/>
  <c r="X171" i="300" l="1"/>
  <c r="X86" i="300"/>
  <c r="X129" i="300" s="1"/>
  <c r="AQ33" i="301"/>
  <c r="W86" i="300"/>
  <c r="W129" i="300" s="1"/>
  <c r="W170" i="300"/>
  <c r="W34" i="301"/>
  <c r="AP33" i="301"/>
  <c r="V86" i="300"/>
  <c r="V129" i="300" s="1"/>
  <c r="V170" i="300"/>
  <c r="V34" i="301"/>
  <c r="AO33" i="301"/>
  <c r="U86" i="300"/>
  <c r="U129" i="300" s="1"/>
  <c r="U170" i="300"/>
  <c r="U34" i="301"/>
  <c r="AN33" i="301"/>
  <c r="T86" i="300"/>
  <c r="T129" i="300" s="1"/>
  <c r="T170" i="300"/>
  <c r="T34" i="301"/>
  <c r="AM33" i="301"/>
  <c r="S86" i="300"/>
  <c r="S129" i="300" s="1"/>
  <c r="S170" i="300"/>
  <c r="S34" i="301"/>
  <c r="AL33" i="301"/>
  <c r="R86" i="300"/>
  <c r="R129" i="300" s="1"/>
  <c r="R170" i="300"/>
  <c r="R34" i="301"/>
  <c r="AK33" i="301"/>
  <c r="Q86" i="300"/>
  <c r="Q129" i="300" s="1"/>
  <c r="Q170" i="300"/>
  <c r="Q34" i="301"/>
  <c r="AJ33" i="301"/>
  <c r="P86" i="300"/>
  <c r="P129" i="300" s="1"/>
  <c r="P170" i="300"/>
  <c r="P34" i="301"/>
  <c r="AI33" i="301"/>
  <c r="O86" i="300"/>
  <c r="O129" i="300" s="1"/>
  <c r="O170" i="300"/>
  <c r="O34" i="301"/>
  <c r="AH33" i="301"/>
  <c r="N86" i="300"/>
  <c r="N129" i="300" s="1"/>
  <c r="N170" i="300"/>
  <c r="N34" i="301"/>
  <c r="AG33" i="301"/>
  <c r="M86" i="300"/>
  <c r="M129" i="300" s="1"/>
  <c r="M170" i="300"/>
  <c r="M34" i="301"/>
  <c r="AF33" i="301"/>
  <c r="L86" i="300"/>
  <c r="L129" i="300" s="1"/>
  <c r="L170" i="300"/>
  <c r="L34" i="301"/>
  <c r="AE33" i="301"/>
  <c r="K86" i="300"/>
  <c r="K129" i="300" s="1"/>
  <c r="K170" i="300"/>
  <c r="K34" i="301"/>
  <c r="AD33" i="301"/>
  <c r="J86" i="300"/>
  <c r="J129" i="300" s="1"/>
  <c r="J170" i="300"/>
  <c r="J34" i="301"/>
  <c r="AC33" i="301"/>
  <c r="I86" i="300"/>
  <c r="I129" i="300" s="1"/>
  <c r="I170" i="300"/>
  <c r="I34" i="301"/>
  <c r="AB33" i="301"/>
  <c r="H86" i="300"/>
  <c r="H129" i="300" s="1"/>
  <c r="H170" i="300"/>
  <c r="H34" i="301"/>
  <c r="AA33" i="301"/>
  <c r="G86" i="300"/>
  <c r="G129" i="300" s="1"/>
  <c r="G170" i="300"/>
  <c r="G34" i="301"/>
  <c r="Z33" i="301"/>
  <c r="F86" i="300"/>
  <c r="F129" i="300" s="1"/>
  <c r="F170" i="300"/>
  <c r="F34" i="301"/>
  <c r="Y33" i="301"/>
  <c r="E86" i="300"/>
  <c r="E129" i="300" s="1"/>
  <c r="E170" i="300"/>
  <c r="E34" i="301"/>
  <c r="X33" i="301"/>
  <c r="D86" i="300"/>
  <c r="D129" i="300" s="1"/>
  <c r="D170" i="300"/>
  <c r="D34" i="301"/>
  <c r="X34" i="301" l="1"/>
  <c r="D87" i="300"/>
  <c r="D130" i="300" s="1"/>
  <c r="D171" i="300"/>
  <c r="D35" i="301"/>
  <c r="Y34" i="301"/>
  <c r="E87" i="300"/>
  <c r="E130" i="300" s="1"/>
  <c r="E171" i="300"/>
  <c r="E35" i="301"/>
  <c r="Z34" i="301"/>
  <c r="F87" i="300"/>
  <c r="F130" i="300" s="1"/>
  <c r="F171" i="300"/>
  <c r="F35" i="301"/>
  <c r="AA34" i="301"/>
  <c r="G87" i="300"/>
  <c r="G130" i="300" s="1"/>
  <c r="G171" i="300"/>
  <c r="G35" i="301"/>
  <c r="AB34" i="301"/>
  <c r="H87" i="300"/>
  <c r="H130" i="300" s="1"/>
  <c r="H171" i="300"/>
  <c r="H35" i="301"/>
  <c r="AC34" i="301"/>
  <c r="I87" i="300"/>
  <c r="I130" i="300" s="1"/>
  <c r="I171" i="300"/>
  <c r="I35" i="301"/>
  <c r="AD34" i="301"/>
  <c r="J87" i="300"/>
  <c r="J130" i="300" s="1"/>
  <c r="J171" i="300"/>
  <c r="J35" i="301"/>
  <c r="AE34" i="301"/>
  <c r="K87" i="300"/>
  <c r="K130" i="300" s="1"/>
  <c r="K171" i="300"/>
  <c r="K35" i="301"/>
  <c r="AF34" i="301"/>
  <c r="L87" i="300"/>
  <c r="L130" i="300" s="1"/>
  <c r="L171" i="300"/>
  <c r="L35" i="301"/>
  <c r="AG34" i="301"/>
  <c r="M87" i="300"/>
  <c r="M130" i="300" s="1"/>
  <c r="M171" i="300"/>
  <c r="M35" i="301"/>
  <c r="AH34" i="301"/>
  <c r="N87" i="300"/>
  <c r="N130" i="300" s="1"/>
  <c r="N171" i="300"/>
  <c r="N35" i="301"/>
  <c r="AI34" i="301"/>
  <c r="O87" i="300"/>
  <c r="O130" i="300" s="1"/>
  <c r="O171" i="300"/>
  <c r="O35" i="301"/>
  <c r="AJ34" i="301"/>
  <c r="P87" i="300"/>
  <c r="P130" i="300" s="1"/>
  <c r="P171" i="300"/>
  <c r="P35" i="301"/>
  <c r="AK34" i="301"/>
  <c r="Q87" i="300"/>
  <c r="Q130" i="300" s="1"/>
  <c r="Q171" i="300"/>
  <c r="Q35" i="301"/>
  <c r="AL34" i="301"/>
  <c r="R87" i="300"/>
  <c r="R130" i="300" s="1"/>
  <c r="R171" i="300"/>
  <c r="R35" i="301"/>
  <c r="AM34" i="301"/>
  <c r="S87" i="300"/>
  <c r="S130" i="300" s="1"/>
  <c r="S171" i="300"/>
  <c r="S35" i="301"/>
  <c r="AN34" i="301"/>
  <c r="T87" i="300"/>
  <c r="T130" i="300" s="1"/>
  <c r="T171" i="300"/>
  <c r="T35" i="301"/>
  <c r="AO34" i="301"/>
  <c r="U87" i="300"/>
  <c r="U130" i="300" s="1"/>
  <c r="U171" i="300"/>
  <c r="U35" i="301"/>
  <c r="AP34" i="301"/>
  <c r="V87" i="300"/>
  <c r="V130" i="300" s="1"/>
  <c r="V171" i="300"/>
  <c r="V35" i="301"/>
  <c r="AQ34" i="301"/>
  <c r="W87" i="300"/>
  <c r="W130" i="300" s="1"/>
  <c r="W171" i="300"/>
  <c r="W35" i="301"/>
  <c r="X172" i="300"/>
  <c r="X87" i="300"/>
  <c r="X130" i="300" s="1"/>
  <c r="X173" i="300" l="1"/>
  <c r="X88" i="300"/>
  <c r="X131" i="300" s="1"/>
  <c r="AQ35" i="301"/>
  <c r="W88" i="300"/>
  <c r="W131" i="300" s="1"/>
  <c r="W172" i="300"/>
  <c r="W36" i="301"/>
  <c r="AP35" i="301"/>
  <c r="V88" i="300"/>
  <c r="V131" i="300" s="1"/>
  <c r="V172" i="300"/>
  <c r="V36" i="301"/>
  <c r="AO35" i="301"/>
  <c r="U88" i="300"/>
  <c r="U131" i="300" s="1"/>
  <c r="U172" i="300"/>
  <c r="U36" i="301"/>
  <c r="AN35" i="301"/>
  <c r="T88" i="300"/>
  <c r="T131" i="300" s="1"/>
  <c r="T172" i="300"/>
  <c r="T36" i="301"/>
  <c r="AM35" i="301"/>
  <c r="S88" i="300"/>
  <c r="S131" i="300" s="1"/>
  <c r="S172" i="300"/>
  <c r="S36" i="301"/>
  <c r="AL35" i="301"/>
  <c r="R88" i="300"/>
  <c r="R131" i="300" s="1"/>
  <c r="R172" i="300"/>
  <c r="R36" i="301"/>
  <c r="AK35" i="301"/>
  <c r="Q88" i="300"/>
  <c r="Q131" i="300" s="1"/>
  <c r="Q172" i="300"/>
  <c r="Q36" i="301"/>
  <c r="AJ35" i="301"/>
  <c r="P88" i="300"/>
  <c r="P131" i="300" s="1"/>
  <c r="P172" i="300"/>
  <c r="P36" i="301"/>
  <c r="AI35" i="301"/>
  <c r="O88" i="300"/>
  <c r="O131" i="300" s="1"/>
  <c r="O172" i="300"/>
  <c r="O36" i="301"/>
  <c r="AH35" i="301"/>
  <c r="N88" i="300"/>
  <c r="N131" i="300" s="1"/>
  <c r="N172" i="300"/>
  <c r="N36" i="301"/>
  <c r="AG35" i="301"/>
  <c r="M88" i="300"/>
  <c r="M131" i="300" s="1"/>
  <c r="M172" i="300"/>
  <c r="M36" i="301"/>
  <c r="AF35" i="301"/>
  <c r="L88" i="300"/>
  <c r="L131" i="300" s="1"/>
  <c r="L172" i="300"/>
  <c r="L36" i="301"/>
  <c r="AE35" i="301"/>
  <c r="K88" i="300"/>
  <c r="K131" i="300" s="1"/>
  <c r="K172" i="300"/>
  <c r="K36" i="301"/>
  <c r="AD35" i="301"/>
  <c r="J88" i="300"/>
  <c r="J131" i="300" s="1"/>
  <c r="J172" i="300"/>
  <c r="J36" i="301"/>
  <c r="AC35" i="301"/>
  <c r="I88" i="300"/>
  <c r="I131" i="300" s="1"/>
  <c r="I172" i="300"/>
  <c r="I36" i="301"/>
  <c r="AB35" i="301"/>
  <c r="H88" i="300"/>
  <c r="H131" i="300" s="1"/>
  <c r="H172" i="300"/>
  <c r="H36" i="301"/>
  <c r="AA35" i="301"/>
  <c r="G88" i="300"/>
  <c r="G131" i="300" s="1"/>
  <c r="G172" i="300"/>
  <c r="G36" i="301"/>
  <c r="Z35" i="301"/>
  <c r="F88" i="300"/>
  <c r="F131" i="300" s="1"/>
  <c r="F172" i="300"/>
  <c r="F36" i="301"/>
  <c r="Y35" i="301"/>
  <c r="E88" i="300"/>
  <c r="E131" i="300" s="1"/>
  <c r="E172" i="300"/>
  <c r="E36" i="301"/>
  <c r="X35" i="301"/>
  <c r="D88" i="300"/>
  <c r="D131" i="300" s="1"/>
  <c r="D172" i="300"/>
  <c r="D36" i="301"/>
  <c r="X36" i="301" l="1"/>
  <c r="D89" i="300"/>
  <c r="D132" i="300" s="1"/>
  <c r="D173" i="300"/>
  <c r="D37" i="301"/>
  <c r="Y36" i="301"/>
  <c r="E89" i="300"/>
  <c r="E132" i="300" s="1"/>
  <c r="E173" i="300"/>
  <c r="E37" i="301"/>
  <c r="Z36" i="301"/>
  <c r="F89" i="300"/>
  <c r="F132" i="300" s="1"/>
  <c r="F173" i="300"/>
  <c r="F37" i="301"/>
  <c r="AA36" i="301"/>
  <c r="G89" i="300"/>
  <c r="G132" i="300" s="1"/>
  <c r="G173" i="300"/>
  <c r="G37" i="301"/>
  <c r="AB36" i="301"/>
  <c r="H89" i="300"/>
  <c r="H132" i="300" s="1"/>
  <c r="H173" i="300"/>
  <c r="H37" i="301"/>
  <c r="AC36" i="301"/>
  <c r="I89" i="300"/>
  <c r="I132" i="300" s="1"/>
  <c r="I173" i="300"/>
  <c r="I37" i="301"/>
  <c r="AD36" i="301"/>
  <c r="J89" i="300"/>
  <c r="J132" i="300" s="1"/>
  <c r="J173" i="300"/>
  <c r="J37" i="301"/>
  <c r="AE36" i="301"/>
  <c r="K89" i="300"/>
  <c r="K132" i="300" s="1"/>
  <c r="K173" i="300"/>
  <c r="K37" i="301"/>
  <c r="AF36" i="301"/>
  <c r="L89" i="300"/>
  <c r="L132" i="300" s="1"/>
  <c r="L173" i="300"/>
  <c r="L37" i="301"/>
  <c r="AG36" i="301"/>
  <c r="M89" i="300"/>
  <c r="M132" i="300" s="1"/>
  <c r="M173" i="300"/>
  <c r="M37" i="301"/>
  <c r="AH36" i="301"/>
  <c r="N89" i="300"/>
  <c r="N132" i="300" s="1"/>
  <c r="N173" i="300"/>
  <c r="N37" i="301"/>
  <c r="AI36" i="301"/>
  <c r="O89" i="300"/>
  <c r="O132" i="300" s="1"/>
  <c r="O173" i="300"/>
  <c r="O37" i="301"/>
  <c r="AJ36" i="301"/>
  <c r="P89" i="300"/>
  <c r="P132" i="300" s="1"/>
  <c r="P173" i="300"/>
  <c r="P37" i="301"/>
  <c r="AK36" i="301"/>
  <c r="Q89" i="300"/>
  <c r="Q132" i="300" s="1"/>
  <c r="Q173" i="300"/>
  <c r="Q37" i="301"/>
  <c r="AL36" i="301"/>
  <c r="R89" i="300"/>
  <c r="R132" i="300" s="1"/>
  <c r="R173" i="300"/>
  <c r="R37" i="301"/>
  <c r="AM36" i="301"/>
  <c r="S89" i="300"/>
  <c r="S132" i="300" s="1"/>
  <c r="S173" i="300"/>
  <c r="S37" i="301"/>
  <c r="AN36" i="301"/>
  <c r="T89" i="300"/>
  <c r="T132" i="300" s="1"/>
  <c r="T173" i="300"/>
  <c r="T37" i="301"/>
  <c r="AO36" i="301"/>
  <c r="U89" i="300"/>
  <c r="U132" i="300" s="1"/>
  <c r="U173" i="300"/>
  <c r="U37" i="301"/>
  <c r="AP36" i="301"/>
  <c r="V89" i="300"/>
  <c r="V132" i="300" s="1"/>
  <c r="V173" i="300"/>
  <c r="V37" i="301"/>
  <c r="AQ36" i="301"/>
  <c r="W89" i="300"/>
  <c r="W132" i="300" s="1"/>
  <c r="W173" i="300"/>
  <c r="W37" i="301"/>
  <c r="X174" i="300"/>
  <c r="X89" i="300"/>
  <c r="X132" i="300" s="1"/>
  <c r="X175" i="300" l="1"/>
  <c r="X90" i="300"/>
  <c r="X133" i="300" s="1"/>
  <c r="AQ37" i="301"/>
  <c r="W90" i="300"/>
  <c r="W133" i="300" s="1"/>
  <c r="W174" i="300"/>
  <c r="W38" i="301"/>
  <c r="AP37" i="301"/>
  <c r="V90" i="300"/>
  <c r="V133" i="300" s="1"/>
  <c r="V174" i="300"/>
  <c r="V38" i="301"/>
  <c r="AO37" i="301"/>
  <c r="U90" i="300"/>
  <c r="U133" i="300" s="1"/>
  <c r="U174" i="300"/>
  <c r="U38" i="301"/>
  <c r="AN37" i="301"/>
  <c r="T90" i="300"/>
  <c r="T133" i="300" s="1"/>
  <c r="T174" i="300"/>
  <c r="T38" i="301"/>
  <c r="AM37" i="301"/>
  <c r="S90" i="300"/>
  <c r="S133" i="300" s="1"/>
  <c r="S174" i="300"/>
  <c r="S38" i="301"/>
  <c r="AL37" i="301"/>
  <c r="R90" i="300"/>
  <c r="R133" i="300" s="1"/>
  <c r="R174" i="300"/>
  <c r="R38" i="301"/>
  <c r="AK37" i="301"/>
  <c r="Q90" i="300"/>
  <c r="Q133" i="300" s="1"/>
  <c r="Q174" i="300"/>
  <c r="Q38" i="301"/>
  <c r="AJ37" i="301"/>
  <c r="P90" i="300"/>
  <c r="P133" i="300" s="1"/>
  <c r="P174" i="300"/>
  <c r="P38" i="301"/>
  <c r="AI37" i="301"/>
  <c r="O90" i="300"/>
  <c r="O133" i="300" s="1"/>
  <c r="O174" i="300"/>
  <c r="O38" i="301"/>
  <c r="AH37" i="301"/>
  <c r="N90" i="300"/>
  <c r="N133" i="300" s="1"/>
  <c r="N174" i="300"/>
  <c r="N38" i="301"/>
  <c r="AG37" i="301"/>
  <c r="M90" i="300"/>
  <c r="M133" i="300" s="1"/>
  <c r="M174" i="300"/>
  <c r="M38" i="301"/>
  <c r="AF37" i="301"/>
  <c r="L90" i="300"/>
  <c r="L133" i="300" s="1"/>
  <c r="L174" i="300"/>
  <c r="L38" i="301"/>
  <c r="AE37" i="301"/>
  <c r="K90" i="300"/>
  <c r="K133" i="300" s="1"/>
  <c r="K174" i="300"/>
  <c r="K38" i="301"/>
  <c r="AD37" i="301"/>
  <c r="J90" i="300"/>
  <c r="J133" i="300" s="1"/>
  <c r="J174" i="300"/>
  <c r="J38" i="301"/>
  <c r="AC37" i="301"/>
  <c r="I90" i="300"/>
  <c r="I133" i="300" s="1"/>
  <c r="I174" i="300"/>
  <c r="I38" i="301"/>
  <c r="AB37" i="301"/>
  <c r="H90" i="300"/>
  <c r="H133" i="300" s="1"/>
  <c r="H174" i="300"/>
  <c r="H38" i="301"/>
  <c r="AA37" i="301"/>
  <c r="G90" i="300"/>
  <c r="G133" i="300" s="1"/>
  <c r="G174" i="300"/>
  <c r="G38" i="301"/>
  <c r="Z37" i="301"/>
  <c r="F90" i="300"/>
  <c r="F133" i="300" s="1"/>
  <c r="F174" i="300"/>
  <c r="F38" i="301"/>
  <c r="Y37" i="301"/>
  <c r="E90" i="300"/>
  <c r="E133" i="300" s="1"/>
  <c r="E174" i="300"/>
  <c r="E38" i="301"/>
  <c r="X37" i="301"/>
  <c r="D90" i="300"/>
  <c r="D133" i="300" s="1"/>
  <c r="D174" i="300"/>
  <c r="D38" i="301"/>
  <c r="X38" i="301" l="1"/>
  <c r="D91" i="300"/>
  <c r="D134" i="300" s="1"/>
  <c r="D175" i="300"/>
  <c r="D39" i="301"/>
  <c r="Y38" i="301"/>
  <c r="E91" i="300"/>
  <c r="E134" i="300" s="1"/>
  <c r="E175" i="300"/>
  <c r="E39" i="301"/>
  <c r="Z38" i="301"/>
  <c r="F91" i="300"/>
  <c r="F134" i="300" s="1"/>
  <c r="F175" i="300"/>
  <c r="F39" i="301"/>
  <c r="AA38" i="301"/>
  <c r="G91" i="300"/>
  <c r="G134" i="300" s="1"/>
  <c r="G175" i="300"/>
  <c r="G39" i="301"/>
  <c r="AB38" i="301"/>
  <c r="H91" i="300"/>
  <c r="H134" i="300" s="1"/>
  <c r="H175" i="300"/>
  <c r="H39" i="301"/>
  <c r="AC38" i="301"/>
  <c r="I91" i="300"/>
  <c r="I134" i="300" s="1"/>
  <c r="I175" i="300"/>
  <c r="I39" i="301"/>
  <c r="AD38" i="301"/>
  <c r="J91" i="300"/>
  <c r="J134" i="300" s="1"/>
  <c r="J175" i="300"/>
  <c r="J39" i="301"/>
  <c r="AE38" i="301"/>
  <c r="K91" i="300"/>
  <c r="K134" i="300" s="1"/>
  <c r="K175" i="300"/>
  <c r="K39" i="301"/>
  <c r="AF38" i="301"/>
  <c r="L91" i="300"/>
  <c r="L134" i="300" s="1"/>
  <c r="L175" i="300"/>
  <c r="L39" i="301"/>
  <c r="AG38" i="301"/>
  <c r="M91" i="300"/>
  <c r="M134" i="300" s="1"/>
  <c r="M175" i="300"/>
  <c r="M39" i="301"/>
  <c r="AH38" i="301"/>
  <c r="N91" i="300"/>
  <c r="N134" i="300" s="1"/>
  <c r="N175" i="300"/>
  <c r="N39" i="301"/>
  <c r="AI38" i="301"/>
  <c r="O91" i="300"/>
  <c r="O134" i="300" s="1"/>
  <c r="O175" i="300"/>
  <c r="O39" i="301"/>
  <c r="AJ38" i="301"/>
  <c r="P91" i="300"/>
  <c r="P134" i="300" s="1"/>
  <c r="P175" i="300"/>
  <c r="P39" i="301"/>
  <c r="AK38" i="301"/>
  <c r="Q91" i="300"/>
  <c r="Q134" i="300" s="1"/>
  <c r="Q175" i="300"/>
  <c r="Q39" i="301"/>
  <c r="AL38" i="301"/>
  <c r="R91" i="300"/>
  <c r="R134" i="300" s="1"/>
  <c r="R175" i="300"/>
  <c r="R39" i="301"/>
  <c r="AM38" i="301"/>
  <c r="S91" i="300"/>
  <c r="S134" i="300" s="1"/>
  <c r="S175" i="300"/>
  <c r="S39" i="301"/>
  <c r="AN38" i="301"/>
  <c r="T91" i="300"/>
  <c r="T134" i="300" s="1"/>
  <c r="T175" i="300"/>
  <c r="T39" i="301"/>
  <c r="AO38" i="301"/>
  <c r="U91" i="300"/>
  <c r="U134" i="300" s="1"/>
  <c r="U175" i="300"/>
  <c r="U39" i="301"/>
  <c r="AP38" i="301"/>
  <c r="V91" i="300"/>
  <c r="V134" i="300" s="1"/>
  <c r="V175" i="300"/>
  <c r="V39" i="301"/>
  <c r="AQ38" i="301"/>
  <c r="W91" i="300"/>
  <c r="W134" i="300" s="1"/>
  <c r="W175" i="300"/>
  <c r="W39" i="301"/>
  <c r="X176" i="300"/>
  <c r="X91" i="300"/>
  <c r="X134" i="300" s="1"/>
  <c r="X177" i="300" l="1"/>
  <c r="X92" i="300"/>
  <c r="X135" i="300" s="1"/>
  <c r="AQ39" i="301"/>
  <c r="W92" i="300"/>
  <c r="W135" i="300" s="1"/>
  <c r="W176" i="300"/>
  <c r="W40" i="301"/>
  <c r="AP39" i="301"/>
  <c r="V92" i="300"/>
  <c r="V135" i="300" s="1"/>
  <c r="V176" i="300"/>
  <c r="V40" i="301"/>
  <c r="AO39" i="301"/>
  <c r="U92" i="300"/>
  <c r="U135" i="300" s="1"/>
  <c r="U176" i="300"/>
  <c r="U40" i="301"/>
  <c r="AN39" i="301"/>
  <c r="T92" i="300"/>
  <c r="T135" i="300" s="1"/>
  <c r="T176" i="300"/>
  <c r="T40" i="301"/>
  <c r="AM39" i="301"/>
  <c r="S92" i="300"/>
  <c r="S135" i="300" s="1"/>
  <c r="S176" i="300"/>
  <c r="S40" i="301"/>
  <c r="AL39" i="301"/>
  <c r="R92" i="300"/>
  <c r="R135" i="300" s="1"/>
  <c r="R176" i="300"/>
  <c r="R40" i="301"/>
  <c r="AK39" i="301"/>
  <c r="Q92" i="300"/>
  <c r="Q135" i="300" s="1"/>
  <c r="Q176" i="300"/>
  <c r="Q40" i="301"/>
  <c r="AJ39" i="301"/>
  <c r="P92" i="300"/>
  <c r="P135" i="300" s="1"/>
  <c r="P176" i="300"/>
  <c r="P40" i="301"/>
  <c r="AI39" i="301"/>
  <c r="O92" i="300"/>
  <c r="O135" i="300" s="1"/>
  <c r="O176" i="300"/>
  <c r="O40" i="301"/>
  <c r="AH39" i="301"/>
  <c r="N92" i="300"/>
  <c r="N135" i="300" s="1"/>
  <c r="N176" i="300"/>
  <c r="N40" i="301"/>
  <c r="AG39" i="301"/>
  <c r="M92" i="300"/>
  <c r="M135" i="300" s="1"/>
  <c r="M176" i="300"/>
  <c r="M40" i="301"/>
  <c r="AF39" i="301"/>
  <c r="L92" i="300"/>
  <c r="L135" i="300" s="1"/>
  <c r="L176" i="300"/>
  <c r="L40" i="301"/>
  <c r="AE39" i="301"/>
  <c r="K92" i="300"/>
  <c r="K135" i="300" s="1"/>
  <c r="K176" i="300"/>
  <c r="K40" i="301"/>
  <c r="AD39" i="301"/>
  <c r="J92" i="300"/>
  <c r="J135" i="300" s="1"/>
  <c r="J176" i="300"/>
  <c r="J40" i="301"/>
  <c r="AC39" i="301"/>
  <c r="I92" i="300"/>
  <c r="I135" i="300" s="1"/>
  <c r="I176" i="300"/>
  <c r="I40" i="301"/>
  <c r="AB39" i="301"/>
  <c r="H92" i="300"/>
  <c r="H135" i="300" s="1"/>
  <c r="H176" i="300"/>
  <c r="H40" i="301"/>
  <c r="AA39" i="301"/>
  <c r="G92" i="300"/>
  <c r="G135" i="300" s="1"/>
  <c r="G176" i="300"/>
  <c r="G40" i="301"/>
  <c r="Z39" i="301"/>
  <c r="F92" i="300"/>
  <c r="F135" i="300" s="1"/>
  <c r="F176" i="300"/>
  <c r="F40" i="301"/>
  <c r="Y39" i="301"/>
  <c r="E92" i="300"/>
  <c r="E135" i="300" s="1"/>
  <c r="E176" i="300"/>
  <c r="E40" i="301"/>
  <c r="X39" i="301"/>
  <c r="D92" i="300"/>
  <c r="D135" i="300" s="1"/>
  <c r="D176" i="300"/>
  <c r="D40" i="301"/>
  <c r="X40" i="301" l="1"/>
  <c r="D93" i="300"/>
  <c r="D136" i="300" s="1"/>
  <c r="D177" i="300"/>
  <c r="D41" i="301"/>
  <c r="Y40" i="301"/>
  <c r="E93" i="300"/>
  <c r="E136" i="300" s="1"/>
  <c r="E177" i="300"/>
  <c r="E41" i="301"/>
  <c r="Z40" i="301"/>
  <c r="F93" i="300"/>
  <c r="F136" i="300" s="1"/>
  <c r="F177" i="300"/>
  <c r="F41" i="301"/>
  <c r="AA40" i="301"/>
  <c r="G93" i="300"/>
  <c r="G136" i="300" s="1"/>
  <c r="G177" i="300"/>
  <c r="G41" i="301"/>
  <c r="AB40" i="301"/>
  <c r="H93" i="300"/>
  <c r="H136" i="300" s="1"/>
  <c r="H177" i="300"/>
  <c r="H41" i="301"/>
  <c r="AC40" i="301"/>
  <c r="I93" i="300"/>
  <c r="I136" i="300" s="1"/>
  <c r="I177" i="300"/>
  <c r="I41" i="301"/>
  <c r="AD40" i="301"/>
  <c r="J93" i="300"/>
  <c r="J136" i="300" s="1"/>
  <c r="J177" i="300"/>
  <c r="J41" i="301"/>
  <c r="AE40" i="301"/>
  <c r="K93" i="300"/>
  <c r="K136" i="300" s="1"/>
  <c r="K177" i="300"/>
  <c r="K41" i="301"/>
  <c r="AF40" i="301"/>
  <c r="L93" i="300"/>
  <c r="L136" i="300" s="1"/>
  <c r="L177" i="300"/>
  <c r="L41" i="301"/>
  <c r="AG40" i="301"/>
  <c r="M93" i="300"/>
  <c r="M136" i="300" s="1"/>
  <c r="M177" i="300"/>
  <c r="M41" i="301"/>
  <c r="AH40" i="301"/>
  <c r="N93" i="300"/>
  <c r="N136" i="300" s="1"/>
  <c r="N177" i="300"/>
  <c r="N41" i="301"/>
  <c r="AI40" i="301"/>
  <c r="O93" i="300"/>
  <c r="O136" i="300" s="1"/>
  <c r="O177" i="300"/>
  <c r="O41" i="301"/>
  <c r="AJ40" i="301"/>
  <c r="P93" i="300"/>
  <c r="P136" i="300" s="1"/>
  <c r="P177" i="300"/>
  <c r="P41" i="301"/>
  <c r="AK40" i="301"/>
  <c r="Q93" i="300"/>
  <c r="Q136" i="300" s="1"/>
  <c r="Q177" i="300"/>
  <c r="Q41" i="301"/>
  <c r="AL40" i="301"/>
  <c r="R93" i="300"/>
  <c r="R136" i="300" s="1"/>
  <c r="R177" i="300"/>
  <c r="R41" i="301"/>
  <c r="AM40" i="301"/>
  <c r="S93" i="300"/>
  <c r="S136" i="300" s="1"/>
  <c r="S177" i="300"/>
  <c r="S41" i="301"/>
  <c r="AN40" i="301"/>
  <c r="T93" i="300"/>
  <c r="T136" i="300" s="1"/>
  <c r="T177" i="300"/>
  <c r="T41" i="301"/>
  <c r="AO40" i="301"/>
  <c r="U93" i="300"/>
  <c r="U136" i="300" s="1"/>
  <c r="U177" i="300"/>
  <c r="U41" i="301"/>
  <c r="AP40" i="301"/>
  <c r="V93" i="300"/>
  <c r="V136" i="300" s="1"/>
  <c r="V177" i="300"/>
  <c r="V41" i="301"/>
  <c r="AQ40" i="301"/>
  <c r="W93" i="300"/>
  <c r="W136" i="300" s="1"/>
  <c r="W177" i="300"/>
  <c r="W41" i="301"/>
  <c r="X178" i="300"/>
  <c r="X93" i="300"/>
  <c r="X136" i="300" s="1"/>
  <c r="X179" i="300" l="1"/>
  <c r="X94" i="300"/>
  <c r="X137" i="300" s="1"/>
  <c r="AQ41" i="301"/>
  <c r="W94" i="300"/>
  <c r="W137" i="300" s="1"/>
  <c r="W178" i="300"/>
  <c r="W42" i="301"/>
  <c r="AP41" i="301"/>
  <c r="V94" i="300"/>
  <c r="V137" i="300" s="1"/>
  <c r="V178" i="300"/>
  <c r="V42" i="301"/>
  <c r="AO41" i="301"/>
  <c r="U94" i="300"/>
  <c r="U137" i="300" s="1"/>
  <c r="U178" i="300"/>
  <c r="U42" i="301"/>
  <c r="AN41" i="301"/>
  <c r="T94" i="300"/>
  <c r="T137" i="300" s="1"/>
  <c r="T178" i="300"/>
  <c r="T42" i="301"/>
  <c r="AM41" i="301"/>
  <c r="S94" i="300"/>
  <c r="S137" i="300" s="1"/>
  <c r="S178" i="300"/>
  <c r="S42" i="301"/>
  <c r="AL41" i="301"/>
  <c r="R94" i="300"/>
  <c r="R137" i="300" s="1"/>
  <c r="R178" i="300"/>
  <c r="R42" i="301"/>
  <c r="AK41" i="301"/>
  <c r="Q94" i="300"/>
  <c r="Q137" i="300" s="1"/>
  <c r="Q178" i="300"/>
  <c r="Q42" i="301"/>
  <c r="AJ41" i="301"/>
  <c r="P94" i="300"/>
  <c r="P137" i="300" s="1"/>
  <c r="P178" i="300"/>
  <c r="P42" i="301"/>
  <c r="AI41" i="301"/>
  <c r="O94" i="300"/>
  <c r="O137" i="300" s="1"/>
  <c r="O178" i="300"/>
  <c r="O42" i="301"/>
  <c r="AH41" i="301"/>
  <c r="N94" i="300"/>
  <c r="N137" i="300" s="1"/>
  <c r="N178" i="300"/>
  <c r="N42" i="301"/>
  <c r="AG41" i="301"/>
  <c r="M94" i="300"/>
  <c r="M137" i="300" s="1"/>
  <c r="M178" i="300"/>
  <c r="M42" i="301"/>
  <c r="AF41" i="301"/>
  <c r="L94" i="300"/>
  <c r="L137" i="300" s="1"/>
  <c r="L178" i="300"/>
  <c r="L42" i="301"/>
  <c r="AE41" i="301"/>
  <c r="K94" i="300"/>
  <c r="K137" i="300" s="1"/>
  <c r="K178" i="300"/>
  <c r="K42" i="301"/>
  <c r="AD41" i="301"/>
  <c r="J94" i="300"/>
  <c r="J137" i="300" s="1"/>
  <c r="J178" i="300"/>
  <c r="J42" i="301"/>
  <c r="AC41" i="301"/>
  <c r="I94" i="300"/>
  <c r="I137" i="300" s="1"/>
  <c r="I178" i="300"/>
  <c r="I42" i="301"/>
  <c r="AB41" i="301"/>
  <c r="H94" i="300"/>
  <c r="H137" i="300" s="1"/>
  <c r="H178" i="300"/>
  <c r="H42" i="301"/>
  <c r="AA41" i="301"/>
  <c r="G94" i="300"/>
  <c r="G137" i="300" s="1"/>
  <c r="G178" i="300"/>
  <c r="G42" i="301"/>
  <c r="Z41" i="301"/>
  <c r="F94" i="300"/>
  <c r="F137" i="300" s="1"/>
  <c r="F178" i="300"/>
  <c r="F42" i="301"/>
  <c r="Y41" i="301"/>
  <c r="E94" i="300"/>
  <c r="E137" i="300" s="1"/>
  <c r="E178" i="300"/>
  <c r="E42" i="301"/>
  <c r="X41" i="301"/>
  <c r="D94" i="300"/>
  <c r="D137" i="300" s="1"/>
  <c r="D178" i="300"/>
  <c r="D42" i="301"/>
  <c r="X42" i="301" l="1"/>
  <c r="D95" i="300"/>
  <c r="D138" i="300" s="1"/>
  <c r="D179" i="300"/>
  <c r="D43" i="301"/>
  <c r="Y42" i="301"/>
  <c r="E95" i="300"/>
  <c r="E138" i="300" s="1"/>
  <c r="E179" i="300"/>
  <c r="E43" i="301"/>
  <c r="Z42" i="301"/>
  <c r="F95" i="300"/>
  <c r="F138" i="300" s="1"/>
  <c r="F179" i="300"/>
  <c r="F43" i="301"/>
  <c r="AA42" i="301"/>
  <c r="G95" i="300"/>
  <c r="G138" i="300" s="1"/>
  <c r="G179" i="300"/>
  <c r="G43" i="301"/>
  <c r="AB42" i="301"/>
  <c r="H95" i="300"/>
  <c r="H138" i="300" s="1"/>
  <c r="H179" i="300"/>
  <c r="H43" i="301"/>
  <c r="AC42" i="301"/>
  <c r="I95" i="300"/>
  <c r="I138" i="300" s="1"/>
  <c r="I179" i="300"/>
  <c r="I43" i="301"/>
  <c r="AD42" i="301"/>
  <c r="J95" i="300"/>
  <c r="J138" i="300" s="1"/>
  <c r="J179" i="300"/>
  <c r="J43" i="301"/>
  <c r="AE42" i="301"/>
  <c r="K95" i="300"/>
  <c r="K138" i="300" s="1"/>
  <c r="K179" i="300"/>
  <c r="K43" i="301"/>
  <c r="AF42" i="301"/>
  <c r="L95" i="300"/>
  <c r="L138" i="300" s="1"/>
  <c r="L179" i="300"/>
  <c r="L43" i="301"/>
  <c r="AG42" i="301"/>
  <c r="M95" i="300"/>
  <c r="M138" i="300" s="1"/>
  <c r="M179" i="300"/>
  <c r="M43" i="301"/>
  <c r="AH42" i="301"/>
  <c r="N95" i="300"/>
  <c r="N138" i="300" s="1"/>
  <c r="N179" i="300"/>
  <c r="N43" i="301"/>
  <c r="AI42" i="301"/>
  <c r="O95" i="300"/>
  <c r="O138" i="300" s="1"/>
  <c r="O179" i="300"/>
  <c r="O43" i="301"/>
  <c r="AJ42" i="301"/>
  <c r="P95" i="300"/>
  <c r="P138" i="300" s="1"/>
  <c r="P179" i="300"/>
  <c r="P43" i="301"/>
  <c r="AK42" i="301"/>
  <c r="Q95" i="300"/>
  <c r="Q138" i="300" s="1"/>
  <c r="Q179" i="300"/>
  <c r="Q43" i="301"/>
  <c r="AL42" i="301"/>
  <c r="R95" i="300"/>
  <c r="R138" i="300" s="1"/>
  <c r="R179" i="300"/>
  <c r="R43" i="301"/>
  <c r="AM42" i="301"/>
  <c r="S95" i="300"/>
  <c r="S138" i="300" s="1"/>
  <c r="S179" i="300"/>
  <c r="S43" i="301"/>
  <c r="AN42" i="301"/>
  <c r="T95" i="300"/>
  <c r="T138" i="300" s="1"/>
  <c r="T179" i="300"/>
  <c r="T43" i="301"/>
  <c r="AO42" i="301"/>
  <c r="U95" i="300"/>
  <c r="U138" i="300" s="1"/>
  <c r="U179" i="300"/>
  <c r="U43" i="301"/>
  <c r="AP42" i="301"/>
  <c r="V95" i="300"/>
  <c r="V138" i="300" s="1"/>
  <c r="V179" i="300"/>
  <c r="V43" i="301"/>
  <c r="AQ42" i="301"/>
  <c r="W95" i="300"/>
  <c r="W138" i="300" s="1"/>
  <c r="W179" i="300"/>
  <c r="W43" i="301"/>
  <c r="X180" i="300"/>
  <c r="X95" i="300"/>
  <c r="X138" i="300" s="1"/>
  <c r="X181" i="300" l="1"/>
  <c r="X96" i="300"/>
  <c r="X139" i="300" s="1"/>
  <c r="AQ43" i="301"/>
  <c r="W96" i="300"/>
  <c r="W139" i="300" s="1"/>
  <c r="W180" i="300"/>
  <c r="W44" i="301"/>
  <c r="AP43" i="301"/>
  <c r="V96" i="300"/>
  <c r="V139" i="300" s="1"/>
  <c r="V180" i="300"/>
  <c r="V44" i="301"/>
  <c r="AO43" i="301"/>
  <c r="U96" i="300"/>
  <c r="U139" i="300" s="1"/>
  <c r="U180" i="300"/>
  <c r="U44" i="301"/>
  <c r="AN43" i="301"/>
  <c r="T96" i="300"/>
  <c r="T139" i="300" s="1"/>
  <c r="T180" i="300"/>
  <c r="T44" i="301"/>
  <c r="AM43" i="301"/>
  <c r="S96" i="300"/>
  <c r="S139" i="300" s="1"/>
  <c r="S180" i="300"/>
  <c r="S44" i="301"/>
  <c r="AL43" i="301"/>
  <c r="R96" i="300"/>
  <c r="R139" i="300" s="1"/>
  <c r="R180" i="300"/>
  <c r="R44" i="301"/>
  <c r="AK43" i="301"/>
  <c r="Q96" i="300"/>
  <c r="Q139" i="300" s="1"/>
  <c r="Q180" i="300"/>
  <c r="Q44" i="301"/>
  <c r="AJ43" i="301"/>
  <c r="P96" i="300"/>
  <c r="P139" i="300" s="1"/>
  <c r="P180" i="300"/>
  <c r="P44" i="301"/>
  <c r="AI43" i="301"/>
  <c r="O96" i="300"/>
  <c r="O139" i="300" s="1"/>
  <c r="O180" i="300"/>
  <c r="O44" i="301"/>
  <c r="AH43" i="301"/>
  <c r="N96" i="300"/>
  <c r="N139" i="300" s="1"/>
  <c r="N180" i="300"/>
  <c r="N44" i="301"/>
  <c r="AG43" i="301"/>
  <c r="M96" i="300"/>
  <c r="M139" i="300" s="1"/>
  <c r="M180" i="300"/>
  <c r="M44" i="301"/>
  <c r="AF43" i="301"/>
  <c r="L96" i="300"/>
  <c r="L139" i="300" s="1"/>
  <c r="L180" i="300"/>
  <c r="L44" i="301"/>
  <c r="AE43" i="301"/>
  <c r="K96" i="300"/>
  <c r="K139" i="300" s="1"/>
  <c r="K180" i="300"/>
  <c r="K44" i="301"/>
  <c r="AD43" i="301"/>
  <c r="J96" i="300"/>
  <c r="J139" i="300" s="1"/>
  <c r="J180" i="300"/>
  <c r="J44" i="301"/>
  <c r="AC43" i="301"/>
  <c r="I96" i="300"/>
  <c r="I139" i="300" s="1"/>
  <c r="I180" i="300"/>
  <c r="I44" i="301"/>
  <c r="AB43" i="301"/>
  <c r="H96" i="300"/>
  <c r="H139" i="300" s="1"/>
  <c r="H180" i="300"/>
  <c r="H44" i="301"/>
  <c r="AA43" i="301"/>
  <c r="G96" i="300"/>
  <c r="G139" i="300" s="1"/>
  <c r="G180" i="300"/>
  <c r="G44" i="301"/>
  <c r="Z43" i="301"/>
  <c r="F96" i="300"/>
  <c r="F139" i="300" s="1"/>
  <c r="F180" i="300"/>
  <c r="F44" i="301"/>
  <c r="Y43" i="301"/>
  <c r="E96" i="300"/>
  <c r="E139" i="300" s="1"/>
  <c r="E180" i="300"/>
  <c r="E44" i="301"/>
  <c r="X43" i="301"/>
  <c r="D96" i="300"/>
  <c r="D139" i="300" s="1"/>
  <c r="D180" i="300"/>
  <c r="D44" i="301"/>
  <c r="X44" i="301" l="1"/>
  <c r="D97" i="300"/>
  <c r="D140" i="300" s="1"/>
  <c r="D181" i="300"/>
  <c r="D45" i="301"/>
  <c r="Y44" i="301"/>
  <c r="E97" i="300"/>
  <c r="E140" i="300" s="1"/>
  <c r="E181" i="300"/>
  <c r="E45" i="301"/>
  <c r="Z44" i="301"/>
  <c r="F97" i="300"/>
  <c r="F140" i="300" s="1"/>
  <c r="F181" i="300"/>
  <c r="F45" i="301"/>
  <c r="AA44" i="301"/>
  <c r="G97" i="300"/>
  <c r="G140" i="300" s="1"/>
  <c r="G181" i="300"/>
  <c r="G45" i="301"/>
  <c r="AB44" i="301"/>
  <c r="H97" i="300"/>
  <c r="H140" i="300" s="1"/>
  <c r="H181" i="300"/>
  <c r="H45" i="301"/>
  <c r="AC44" i="301"/>
  <c r="I97" i="300"/>
  <c r="I140" i="300" s="1"/>
  <c r="I181" i="300"/>
  <c r="I45" i="301"/>
  <c r="AD44" i="301"/>
  <c r="J97" i="300"/>
  <c r="J140" i="300" s="1"/>
  <c r="J181" i="300"/>
  <c r="J45" i="301"/>
  <c r="AE44" i="301"/>
  <c r="K97" i="300"/>
  <c r="K140" i="300" s="1"/>
  <c r="K181" i="300"/>
  <c r="K45" i="301"/>
  <c r="AF44" i="301"/>
  <c r="L97" i="300"/>
  <c r="L140" i="300" s="1"/>
  <c r="L181" i="300"/>
  <c r="L45" i="301"/>
  <c r="AG44" i="301"/>
  <c r="M97" i="300"/>
  <c r="M140" i="300" s="1"/>
  <c r="M181" i="300"/>
  <c r="M45" i="301"/>
  <c r="AH44" i="301"/>
  <c r="N97" i="300"/>
  <c r="N140" i="300" s="1"/>
  <c r="N181" i="300"/>
  <c r="N45" i="301"/>
  <c r="AI44" i="301"/>
  <c r="O97" i="300"/>
  <c r="O140" i="300" s="1"/>
  <c r="O181" i="300"/>
  <c r="O45" i="301"/>
  <c r="AJ44" i="301"/>
  <c r="P97" i="300"/>
  <c r="P140" i="300" s="1"/>
  <c r="P181" i="300"/>
  <c r="P45" i="301"/>
  <c r="AK44" i="301"/>
  <c r="Q97" i="300"/>
  <c r="Q140" i="300" s="1"/>
  <c r="Q181" i="300"/>
  <c r="Q45" i="301"/>
  <c r="AL44" i="301"/>
  <c r="R97" i="300"/>
  <c r="R140" i="300" s="1"/>
  <c r="R181" i="300"/>
  <c r="R45" i="301"/>
  <c r="AM44" i="301"/>
  <c r="S97" i="300"/>
  <c r="S140" i="300" s="1"/>
  <c r="S181" i="300"/>
  <c r="S45" i="301"/>
  <c r="AN44" i="301"/>
  <c r="T97" i="300"/>
  <c r="T140" i="300" s="1"/>
  <c r="T181" i="300"/>
  <c r="T45" i="301"/>
  <c r="AO44" i="301"/>
  <c r="U97" i="300"/>
  <c r="U140" i="300" s="1"/>
  <c r="U181" i="300"/>
  <c r="U45" i="301"/>
  <c r="AP44" i="301"/>
  <c r="V97" i="300"/>
  <c r="V140" i="300" s="1"/>
  <c r="V181" i="300"/>
  <c r="V45" i="301"/>
  <c r="AQ44" i="301"/>
  <c r="W97" i="300"/>
  <c r="W140" i="300" s="1"/>
  <c r="W181" i="300"/>
  <c r="W45" i="301"/>
  <c r="X182" i="300"/>
  <c r="X97" i="300"/>
  <c r="X140" i="300" s="1"/>
  <c r="X183" i="300" l="1"/>
  <c r="X98" i="300"/>
  <c r="X141" i="300" s="1"/>
  <c r="AQ45" i="301"/>
  <c r="W98" i="300"/>
  <c r="W141" i="300" s="1"/>
  <c r="W182" i="300"/>
  <c r="W46" i="301"/>
  <c r="AP45" i="301"/>
  <c r="V98" i="300"/>
  <c r="V141" i="300" s="1"/>
  <c r="V182" i="300"/>
  <c r="V46" i="301"/>
  <c r="AO45" i="301"/>
  <c r="U98" i="300"/>
  <c r="U141" i="300" s="1"/>
  <c r="U182" i="300"/>
  <c r="U46" i="301"/>
  <c r="AN45" i="301"/>
  <c r="T98" i="300"/>
  <c r="T141" i="300" s="1"/>
  <c r="T182" i="300"/>
  <c r="T46" i="301"/>
  <c r="AM45" i="301"/>
  <c r="S98" i="300"/>
  <c r="S141" i="300" s="1"/>
  <c r="S182" i="300"/>
  <c r="S46" i="301"/>
  <c r="AL45" i="301"/>
  <c r="R98" i="300"/>
  <c r="R141" i="300" s="1"/>
  <c r="R182" i="300"/>
  <c r="R46" i="301"/>
  <c r="AK45" i="301"/>
  <c r="Q98" i="300"/>
  <c r="Q141" i="300" s="1"/>
  <c r="Q182" i="300"/>
  <c r="Q46" i="301"/>
  <c r="AJ45" i="301"/>
  <c r="P98" i="300"/>
  <c r="P141" i="300" s="1"/>
  <c r="P182" i="300"/>
  <c r="P46" i="301"/>
  <c r="AI45" i="301"/>
  <c r="O98" i="300"/>
  <c r="O141" i="300" s="1"/>
  <c r="O182" i="300"/>
  <c r="O46" i="301"/>
  <c r="AH45" i="301"/>
  <c r="N98" i="300"/>
  <c r="N141" i="300" s="1"/>
  <c r="N182" i="300"/>
  <c r="N46" i="301"/>
  <c r="AG45" i="301"/>
  <c r="M98" i="300"/>
  <c r="M141" i="300" s="1"/>
  <c r="M182" i="300"/>
  <c r="M46" i="301"/>
  <c r="AF45" i="301"/>
  <c r="L98" i="300"/>
  <c r="L141" i="300" s="1"/>
  <c r="L182" i="300"/>
  <c r="L46" i="301"/>
  <c r="AE45" i="301"/>
  <c r="K98" i="300"/>
  <c r="K141" i="300" s="1"/>
  <c r="K182" i="300"/>
  <c r="K46" i="301"/>
  <c r="AD45" i="301"/>
  <c r="J98" i="300"/>
  <c r="J141" i="300" s="1"/>
  <c r="J182" i="300"/>
  <c r="J46" i="301"/>
  <c r="AC45" i="301"/>
  <c r="I98" i="300"/>
  <c r="I141" i="300" s="1"/>
  <c r="I182" i="300"/>
  <c r="I46" i="301"/>
  <c r="AB45" i="301"/>
  <c r="H98" i="300"/>
  <c r="H141" i="300" s="1"/>
  <c r="H182" i="300"/>
  <c r="H46" i="301"/>
  <c r="AA45" i="301"/>
  <c r="G98" i="300"/>
  <c r="G141" i="300" s="1"/>
  <c r="G182" i="300"/>
  <c r="G46" i="301"/>
  <c r="Z45" i="301"/>
  <c r="F98" i="300"/>
  <c r="F141" i="300" s="1"/>
  <c r="F182" i="300"/>
  <c r="F46" i="301"/>
  <c r="Y45" i="301"/>
  <c r="E98" i="300"/>
  <c r="E141" i="300" s="1"/>
  <c r="E182" i="300"/>
  <c r="E46" i="301"/>
  <c r="X45" i="301"/>
  <c r="D98" i="300"/>
  <c r="D141" i="300" s="1"/>
  <c r="D182" i="300"/>
  <c r="D46" i="301"/>
  <c r="X46" i="301" l="1"/>
  <c r="D99" i="300"/>
  <c r="D142" i="300" s="1"/>
  <c r="D183" i="300"/>
  <c r="D47" i="301"/>
  <c r="Y46" i="301"/>
  <c r="E99" i="300"/>
  <c r="E142" i="300" s="1"/>
  <c r="E183" i="300"/>
  <c r="E47" i="301"/>
  <c r="Z46" i="301"/>
  <c r="F99" i="300"/>
  <c r="F142" i="300" s="1"/>
  <c r="F183" i="300"/>
  <c r="F47" i="301"/>
  <c r="AA46" i="301"/>
  <c r="G99" i="300"/>
  <c r="G142" i="300" s="1"/>
  <c r="G183" i="300"/>
  <c r="G47" i="301"/>
  <c r="AB46" i="301"/>
  <c r="H99" i="300"/>
  <c r="H142" i="300" s="1"/>
  <c r="H183" i="300"/>
  <c r="H47" i="301"/>
  <c r="AC46" i="301"/>
  <c r="I99" i="300"/>
  <c r="I142" i="300" s="1"/>
  <c r="I183" i="300"/>
  <c r="I47" i="301"/>
  <c r="AD46" i="301"/>
  <c r="J99" i="300"/>
  <c r="J142" i="300" s="1"/>
  <c r="J183" i="300"/>
  <c r="J47" i="301"/>
  <c r="AE46" i="301"/>
  <c r="K99" i="300"/>
  <c r="K142" i="300" s="1"/>
  <c r="K183" i="300"/>
  <c r="K47" i="301"/>
  <c r="AF46" i="301"/>
  <c r="L99" i="300"/>
  <c r="L142" i="300" s="1"/>
  <c r="L183" i="300"/>
  <c r="L47" i="301"/>
  <c r="AG46" i="301"/>
  <c r="M99" i="300"/>
  <c r="M142" i="300" s="1"/>
  <c r="M183" i="300"/>
  <c r="M47" i="301"/>
  <c r="AH46" i="301"/>
  <c r="N99" i="300"/>
  <c r="N142" i="300" s="1"/>
  <c r="N183" i="300"/>
  <c r="N47" i="301"/>
  <c r="AI46" i="301"/>
  <c r="O99" i="300"/>
  <c r="O142" i="300" s="1"/>
  <c r="O183" i="300"/>
  <c r="O47" i="301"/>
  <c r="AJ46" i="301"/>
  <c r="P99" i="300"/>
  <c r="P142" i="300" s="1"/>
  <c r="P183" i="300"/>
  <c r="P47" i="301"/>
  <c r="AK46" i="301"/>
  <c r="Q99" i="300"/>
  <c r="Q142" i="300" s="1"/>
  <c r="Q183" i="300"/>
  <c r="Q47" i="301"/>
  <c r="AL46" i="301"/>
  <c r="R99" i="300"/>
  <c r="R142" i="300" s="1"/>
  <c r="R183" i="300"/>
  <c r="R47" i="301"/>
  <c r="AM46" i="301"/>
  <c r="S99" i="300"/>
  <c r="S142" i="300" s="1"/>
  <c r="S183" i="300"/>
  <c r="S47" i="301"/>
  <c r="AN46" i="301"/>
  <c r="T99" i="300"/>
  <c r="T142" i="300" s="1"/>
  <c r="T183" i="300"/>
  <c r="T47" i="301"/>
  <c r="AO46" i="301"/>
  <c r="U99" i="300"/>
  <c r="U142" i="300" s="1"/>
  <c r="U183" i="300"/>
  <c r="U47" i="301"/>
  <c r="AP46" i="301"/>
  <c r="V99" i="300"/>
  <c r="V142" i="300" s="1"/>
  <c r="V183" i="300"/>
  <c r="V47" i="301"/>
  <c r="AQ46" i="301"/>
  <c r="W99" i="300"/>
  <c r="W142" i="300" s="1"/>
  <c r="W183" i="300"/>
  <c r="W47" i="301"/>
  <c r="X184" i="300"/>
  <c r="X99" i="300"/>
  <c r="X142" i="300" s="1"/>
  <c r="X185" i="300" l="1"/>
  <c r="X100" i="300"/>
  <c r="X143" i="300" s="1"/>
  <c r="AQ47" i="301"/>
  <c r="W100" i="300"/>
  <c r="W143" i="300" s="1"/>
  <c r="W184" i="300"/>
  <c r="W48" i="301"/>
  <c r="AP47" i="301"/>
  <c r="V100" i="300"/>
  <c r="V143" i="300" s="1"/>
  <c r="V184" i="300"/>
  <c r="V48" i="301"/>
  <c r="AO47" i="301"/>
  <c r="U100" i="300"/>
  <c r="U143" i="300" s="1"/>
  <c r="U184" i="300"/>
  <c r="U48" i="301"/>
  <c r="AN47" i="301"/>
  <c r="T100" i="300"/>
  <c r="T143" i="300" s="1"/>
  <c r="T184" i="300"/>
  <c r="T48" i="301"/>
  <c r="AM47" i="301"/>
  <c r="S100" i="300"/>
  <c r="S143" i="300" s="1"/>
  <c r="S184" i="300"/>
  <c r="S48" i="301"/>
  <c r="AL47" i="301"/>
  <c r="R100" i="300"/>
  <c r="R143" i="300" s="1"/>
  <c r="R184" i="300"/>
  <c r="R48" i="301"/>
  <c r="AK47" i="301"/>
  <c r="Q100" i="300"/>
  <c r="Q143" i="300" s="1"/>
  <c r="Q184" i="300"/>
  <c r="Q48" i="301"/>
  <c r="AJ47" i="301"/>
  <c r="P100" i="300"/>
  <c r="P143" i="300" s="1"/>
  <c r="P184" i="300"/>
  <c r="P48" i="301"/>
  <c r="AI47" i="301"/>
  <c r="O100" i="300"/>
  <c r="O143" i="300" s="1"/>
  <c r="O184" i="300"/>
  <c r="O48" i="301"/>
  <c r="AH47" i="301"/>
  <c r="N100" i="300"/>
  <c r="N143" i="300" s="1"/>
  <c r="N184" i="300"/>
  <c r="N48" i="301"/>
  <c r="AG47" i="301"/>
  <c r="M100" i="300"/>
  <c r="M143" i="300" s="1"/>
  <c r="M184" i="300"/>
  <c r="M48" i="301"/>
  <c r="AF47" i="301"/>
  <c r="L100" i="300"/>
  <c r="L143" i="300" s="1"/>
  <c r="L184" i="300"/>
  <c r="L48" i="301"/>
  <c r="AE47" i="301"/>
  <c r="K100" i="300"/>
  <c r="K143" i="300" s="1"/>
  <c r="K184" i="300"/>
  <c r="K48" i="301"/>
  <c r="AD47" i="301"/>
  <c r="J100" i="300"/>
  <c r="J143" i="300" s="1"/>
  <c r="J184" i="300"/>
  <c r="J48" i="301"/>
  <c r="AC47" i="301"/>
  <c r="I100" i="300"/>
  <c r="I143" i="300" s="1"/>
  <c r="I184" i="300"/>
  <c r="I48" i="301"/>
  <c r="AB47" i="301"/>
  <c r="H100" i="300"/>
  <c r="H143" i="300" s="1"/>
  <c r="H184" i="300"/>
  <c r="H48" i="301"/>
  <c r="AA47" i="301"/>
  <c r="G100" i="300"/>
  <c r="G143" i="300" s="1"/>
  <c r="G184" i="300"/>
  <c r="G48" i="301"/>
  <c r="Z47" i="301"/>
  <c r="F100" i="300"/>
  <c r="F143" i="300" s="1"/>
  <c r="F184" i="300"/>
  <c r="F48" i="301"/>
  <c r="Y47" i="301"/>
  <c r="E100" i="300"/>
  <c r="E143" i="300" s="1"/>
  <c r="E184" i="300"/>
  <c r="E48" i="301"/>
  <c r="X47" i="301"/>
  <c r="D100" i="300"/>
  <c r="D143" i="300" s="1"/>
  <c r="D184" i="300"/>
  <c r="D48" i="301"/>
  <c r="X48" i="301" l="1"/>
  <c r="D101" i="300"/>
  <c r="D144" i="300" s="1"/>
  <c r="D185" i="300"/>
  <c r="D49" i="301"/>
  <c r="Y48" i="301"/>
  <c r="E101" i="300"/>
  <c r="E144" i="300" s="1"/>
  <c r="E185" i="300"/>
  <c r="E49" i="301"/>
  <c r="Z48" i="301"/>
  <c r="F101" i="300"/>
  <c r="F144" i="300" s="1"/>
  <c r="F185" i="300"/>
  <c r="F49" i="301"/>
  <c r="AA48" i="301"/>
  <c r="G101" i="300"/>
  <c r="G144" i="300" s="1"/>
  <c r="G185" i="300"/>
  <c r="G49" i="301"/>
  <c r="AB48" i="301"/>
  <c r="H101" i="300"/>
  <c r="H144" i="300" s="1"/>
  <c r="H185" i="300"/>
  <c r="H49" i="301"/>
  <c r="AC48" i="301"/>
  <c r="I101" i="300"/>
  <c r="I144" i="300" s="1"/>
  <c r="I185" i="300"/>
  <c r="I49" i="301"/>
  <c r="AD48" i="301"/>
  <c r="J101" i="300"/>
  <c r="J144" i="300" s="1"/>
  <c r="J185" i="300"/>
  <c r="J49" i="301"/>
  <c r="AE48" i="301"/>
  <c r="K101" i="300"/>
  <c r="K144" i="300" s="1"/>
  <c r="K185" i="300"/>
  <c r="K49" i="301"/>
  <c r="AF48" i="301"/>
  <c r="L101" i="300"/>
  <c r="L144" i="300" s="1"/>
  <c r="L185" i="300"/>
  <c r="L49" i="301"/>
  <c r="AG48" i="301"/>
  <c r="M101" i="300"/>
  <c r="M144" i="300" s="1"/>
  <c r="M185" i="300"/>
  <c r="M49" i="301"/>
  <c r="AH48" i="301"/>
  <c r="N101" i="300"/>
  <c r="N144" i="300" s="1"/>
  <c r="N185" i="300"/>
  <c r="N49" i="301"/>
  <c r="AI48" i="301"/>
  <c r="O101" i="300"/>
  <c r="O144" i="300" s="1"/>
  <c r="O185" i="300"/>
  <c r="O49" i="301"/>
  <c r="AJ48" i="301"/>
  <c r="P101" i="300"/>
  <c r="P144" i="300" s="1"/>
  <c r="P185" i="300"/>
  <c r="P49" i="301"/>
  <c r="AK48" i="301"/>
  <c r="Q101" i="300"/>
  <c r="Q144" i="300" s="1"/>
  <c r="Q185" i="300"/>
  <c r="Q49" i="301"/>
  <c r="AL48" i="301"/>
  <c r="R101" i="300"/>
  <c r="R144" i="300" s="1"/>
  <c r="R185" i="300"/>
  <c r="R49" i="301"/>
  <c r="AM48" i="301"/>
  <c r="S101" i="300"/>
  <c r="S144" i="300" s="1"/>
  <c r="S185" i="300"/>
  <c r="S49" i="301"/>
  <c r="AN48" i="301"/>
  <c r="T101" i="300"/>
  <c r="T144" i="300" s="1"/>
  <c r="T185" i="300"/>
  <c r="T49" i="301"/>
  <c r="AO48" i="301"/>
  <c r="U101" i="300"/>
  <c r="U144" i="300" s="1"/>
  <c r="U185" i="300"/>
  <c r="U49" i="301"/>
  <c r="AP48" i="301"/>
  <c r="V101" i="300"/>
  <c r="V144" i="300" s="1"/>
  <c r="V185" i="300"/>
  <c r="V49" i="301"/>
  <c r="AQ48" i="301"/>
  <c r="W101" i="300"/>
  <c r="W144" i="300" s="1"/>
  <c r="W185" i="300"/>
  <c r="W49" i="301"/>
  <c r="X186" i="300"/>
  <c r="X101" i="300"/>
  <c r="X144" i="300" s="1"/>
  <c r="X187" i="300" l="1"/>
  <c r="X102" i="300"/>
  <c r="X145" i="300" s="1"/>
  <c r="AQ49" i="301"/>
  <c r="W102" i="300"/>
  <c r="W145" i="300" s="1"/>
  <c r="W186" i="300"/>
  <c r="W50" i="301"/>
  <c r="AP49" i="301"/>
  <c r="V102" i="300"/>
  <c r="V145" i="300" s="1"/>
  <c r="V186" i="300"/>
  <c r="V50" i="301"/>
  <c r="AO49" i="301"/>
  <c r="U102" i="300"/>
  <c r="U145" i="300" s="1"/>
  <c r="U186" i="300"/>
  <c r="U50" i="301"/>
  <c r="AN49" i="301"/>
  <c r="T102" i="300"/>
  <c r="T145" i="300" s="1"/>
  <c r="T186" i="300"/>
  <c r="T50" i="301"/>
  <c r="AM49" i="301"/>
  <c r="S102" i="300"/>
  <c r="S145" i="300" s="1"/>
  <c r="S186" i="300"/>
  <c r="S50" i="301"/>
  <c r="AL49" i="301"/>
  <c r="R102" i="300"/>
  <c r="R145" i="300" s="1"/>
  <c r="R186" i="300"/>
  <c r="R50" i="301"/>
  <c r="AK49" i="301"/>
  <c r="Q102" i="300"/>
  <c r="Q145" i="300" s="1"/>
  <c r="Q186" i="300"/>
  <c r="Q50" i="301"/>
  <c r="AJ49" i="301"/>
  <c r="P102" i="300"/>
  <c r="P145" i="300" s="1"/>
  <c r="P186" i="300"/>
  <c r="P50" i="301"/>
  <c r="AI49" i="301"/>
  <c r="O102" i="300"/>
  <c r="O145" i="300" s="1"/>
  <c r="O186" i="300"/>
  <c r="O50" i="301"/>
  <c r="AH49" i="301"/>
  <c r="N102" i="300"/>
  <c r="N145" i="300" s="1"/>
  <c r="N186" i="300"/>
  <c r="N50" i="301"/>
  <c r="AG49" i="301"/>
  <c r="M102" i="300"/>
  <c r="M145" i="300" s="1"/>
  <c r="M186" i="300"/>
  <c r="M50" i="301"/>
  <c r="AF49" i="301"/>
  <c r="L102" i="300"/>
  <c r="L145" i="300" s="1"/>
  <c r="L186" i="300"/>
  <c r="L50" i="301"/>
  <c r="AE49" i="301"/>
  <c r="K102" i="300"/>
  <c r="K145" i="300" s="1"/>
  <c r="K186" i="300"/>
  <c r="K50" i="301"/>
  <c r="AD49" i="301"/>
  <c r="J102" i="300"/>
  <c r="J145" i="300" s="1"/>
  <c r="J186" i="300"/>
  <c r="J50" i="301"/>
  <c r="AC49" i="301"/>
  <c r="I102" i="300"/>
  <c r="I145" i="300" s="1"/>
  <c r="I186" i="300"/>
  <c r="I50" i="301"/>
  <c r="AB49" i="301"/>
  <c r="H102" i="300"/>
  <c r="H145" i="300" s="1"/>
  <c r="H186" i="300"/>
  <c r="H50" i="301"/>
  <c r="AA49" i="301"/>
  <c r="G102" i="300"/>
  <c r="G145" i="300" s="1"/>
  <c r="G186" i="300"/>
  <c r="G50" i="301"/>
  <c r="Z49" i="301"/>
  <c r="F102" i="300"/>
  <c r="F145" i="300" s="1"/>
  <c r="F186" i="300"/>
  <c r="F50" i="301"/>
  <c r="Y49" i="301"/>
  <c r="E102" i="300"/>
  <c r="E145" i="300" s="1"/>
  <c r="E186" i="300"/>
  <c r="E50" i="301"/>
  <c r="X49" i="301"/>
  <c r="D102" i="300"/>
  <c r="D145" i="300" s="1"/>
  <c r="D186" i="300"/>
  <c r="D50" i="301"/>
  <c r="X50" i="301" l="1"/>
  <c r="D103" i="300"/>
  <c r="D146" i="300" s="1"/>
  <c r="D187" i="300"/>
  <c r="D51" i="301"/>
  <c r="Y50" i="301"/>
  <c r="E103" i="300"/>
  <c r="E146" i="300" s="1"/>
  <c r="E187" i="300"/>
  <c r="E51" i="301"/>
  <c r="Z50" i="301"/>
  <c r="F103" i="300"/>
  <c r="F146" i="300" s="1"/>
  <c r="F187" i="300"/>
  <c r="F51" i="301"/>
  <c r="AA50" i="301"/>
  <c r="G103" i="300"/>
  <c r="G146" i="300" s="1"/>
  <c r="G187" i="300"/>
  <c r="G51" i="301"/>
  <c r="AB50" i="301"/>
  <c r="H103" i="300"/>
  <c r="H146" i="300" s="1"/>
  <c r="H187" i="300"/>
  <c r="H51" i="301"/>
  <c r="AC50" i="301"/>
  <c r="I103" i="300"/>
  <c r="I146" i="300" s="1"/>
  <c r="I187" i="300"/>
  <c r="I51" i="301"/>
  <c r="AD50" i="301"/>
  <c r="J103" i="300"/>
  <c r="J146" i="300" s="1"/>
  <c r="J187" i="300"/>
  <c r="J51" i="301"/>
  <c r="AE50" i="301"/>
  <c r="K103" i="300"/>
  <c r="K146" i="300" s="1"/>
  <c r="K187" i="300"/>
  <c r="K51" i="301"/>
  <c r="AF50" i="301"/>
  <c r="L103" i="300"/>
  <c r="L146" i="300" s="1"/>
  <c r="L187" i="300"/>
  <c r="L51" i="301"/>
  <c r="AG50" i="301"/>
  <c r="M103" i="300"/>
  <c r="M146" i="300" s="1"/>
  <c r="M187" i="300"/>
  <c r="M51" i="301"/>
  <c r="AH50" i="301"/>
  <c r="N103" i="300"/>
  <c r="N146" i="300" s="1"/>
  <c r="N187" i="300"/>
  <c r="N51" i="301"/>
  <c r="AI50" i="301"/>
  <c r="O103" i="300"/>
  <c r="O146" i="300" s="1"/>
  <c r="O187" i="300"/>
  <c r="O51" i="301"/>
  <c r="AJ50" i="301"/>
  <c r="P103" i="300"/>
  <c r="P146" i="300" s="1"/>
  <c r="P187" i="300"/>
  <c r="P51" i="301"/>
  <c r="AK50" i="301"/>
  <c r="Q103" i="300"/>
  <c r="Q146" i="300" s="1"/>
  <c r="Q187" i="300"/>
  <c r="Q51" i="301"/>
  <c r="AL50" i="301"/>
  <c r="R103" i="300"/>
  <c r="R146" i="300" s="1"/>
  <c r="R187" i="300"/>
  <c r="R51" i="301"/>
  <c r="AM50" i="301"/>
  <c r="S103" i="300"/>
  <c r="S146" i="300" s="1"/>
  <c r="S187" i="300"/>
  <c r="S51" i="301"/>
  <c r="AN50" i="301"/>
  <c r="T103" i="300"/>
  <c r="T146" i="300" s="1"/>
  <c r="T187" i="300"/>
  <c r="T51" i="301"/>
  <c r="AO50" i="301"/>
  <c r="U103" i="300"/>
  <c r="U146" i="300" s="1"/>
  <c r="U187" i="300"/>
  <c r="U51" i="301"/>
  <c r="AP50" i="301"/>
  <c r="V103" i="300"/>
  <c r="V146" i="300" s="1"/>
  <c r="V187" i="300"/>
  <c r="V51" i="301"/>
  <c r="AQ50" i="301"/>
  <c r="W103" i="300"/>
  <c r="W146" i="300" s="1"/>
  <c r="W187" i="300"/>
  <c r="W51" i="301"/>
  <c r="X188" i="300"/>
  <c r="X103" i="300"/>
  <c r="X146" i="300" s="1"/>
  <c r="X189" i="300" l="1"/>
  <c r="X104" i="300"/>
  <c r="X147" i="300" s="1"/>
  <c r="AQ51" i="301"/>
  <c r="W104" i="300"/>
  <c r="W147" i="300" s="1"/>
  <c r="W188" i="300"/>
  <c r="W52" i="301"/>
  <c r="AP51" i="301"/>
  <c r="V104" i="300"/>
  <c r="V147" i="300" s="1"/>
  <c r="V188" i="300"/>
  <c r="V52" i="301"/>
  <c r="AO51" i="301"/>
  <c r="U104" i="300"/>
  <c r="U147" i="300" s="1"/>
  <c r="U188" i="300"/>
  <c r="U52" i="301"/>
  <c r="AN51" i="301"/>
  <c r="T104" i="300"/>
  <c r="T147" i="300" s="1"/>
  <c r="T188" i="300"/>
  <c r="T52" i="301"/>
  <c r="AM51" i="301"/>
  <c r="S104" i="300"/>
  <c r="S147" i="300" s="1"/>
  <c r="S188" i="300"/>
  <c r="S52" i="301"/>
  <c r="AL51" i="301"/>
  <c r="R104" i="300"/>
  <c r="R147" i="300" s="1"/>
  <c r="R188" i="300"/>
  <c r="R52" i="301"/>
  <c r="AK51" i="301"/>
  <c r="Q104" i="300"/>
  <c r="Q147" i="300" s="1"/>
  <c r="Q188" i="300"/>
  <c r="Q52" i="301"/>
  <c r="AJ51" i="301"/>
  <c r="P104" i="300"/>
  <c r="P147" i="300" s="1"/>
  <c r="P188" i="300"/>
  <c r="P52" i="301"/>
  <c r="AI51" i="301"/>
  <c r="O104" i="300"/>
  <c r="O147" i="300" s="1"/>
  <c r="O188" i="300"/>
  <c r="O52" i="301"/>
  <c r="AH51" i="301"/>
  <c r="N104" i="300"/>
  <c r="N147" i="300" s="1"/>
  <c r="N188" i="300"/>
  <c r="N52" i="301"/>
  <c r="AG51" i="301"/>
  <c r="M104" i="300"/>
  <c r="M147" i="300" s="1"/>
  <c r="M188" i="300"/>
  <c r="M52" i="301"/>
  <c r="AF51" i="301"/>
  <c r="L104" i="300"/>
  <c r="L147" i="300" s="1"/>
  <c r="L188" i="300"/>
  <c r="L52" i="301"/>
  <c r="AE51" i="301"/>
  <c r="K104" i="300"/>
  <c r="K147" i="300" s="1"/>
  <c r="K188" i="300"/>
  <c r="K52" i="301"/>
  <c r="AD51" i="301"/>
  <c r="J104" i="300"/>
  <c r="J147" i="300" s="1"/>
  <c r="J188" i="300"/>
  <c r="J52" i="301"/>
  <c r="AC51" i="301"/>
  <c r="I104" i="300"/>
  <c r="I147" i="300" s="1"/>
  <c r="I188" i="300"/>
  <c r="I52" i="301"/>
  <c r="AB51" i="301"/>
  <c r="H104" i="300"/>
  <c r="H147" i="300" s="1"/>
  <c r="H188" i="300"/>
  <c r="H52" i="301"/>
  <c r="AA51" i="301"/>
  <c r="G104" i="300"/>
  <c r="G147" i="300" s="1"/>
  <c r="G188" i="300"/>
  <c r="G52" i="301"/>
  <c r="Z51" i="301"/>
  <c r="F104" i="300"/>
  <c r="F147" i="300" s="1"/>
  <c r="F188" i="300"/>
  <c r="F52" i="301"/>
  <c r="Y51" i="301"/>
  <c r="E104" i="300"/>
  <c r="E147" i="300" s="1"/>
  <c r="E188" i="300"/>
  <c r="E52" i="301"/>
  <c r="X51" i="301"/>
  <c r="D104" i="300"/>
  <c r="D147" i="300" s="1"/>
  <c r="D188" i="300"/>
  <c r="D52" i="301"/>
  <c r="X52" i="301" l="1"/>
  <c r="D105" i="300"/>
  <c r="D148" i="300" s="1"/>
  <c r="D189" i="300"/>
  <c r="D53" i="301"/>
  <c r="Y52" i="301"/>
  <c r="E105" i="300"/>
  <c r="E148" i="300" s="1"/>
  <c r="E189" i="300"/>
  <c r="E53" i="301"/>
  <c r="Z52" i="301"/>
  <c r="F105" i="300"/>
  <c r="F148" i="300" s="1"/>
  <c r="F189" i="300"/>
  <c r="F53" i="301"/>
  <c r="AA52" i="301"/>
  <c r="G105" i="300"/>
  <c r="G148" i="300" s="1"/>
  <c r="G189" i="300"/>
  <c r="G53" i="301"/>
  <c r="AB52" i="301"/>
  <c r="H105" i="300"/>
  <c r="H148" i="300" s="1"/>
  <c r="H189" i="300"/>
  <c r="H53" i="301"/>
  <c r="AC52" i="301"/>
  <c r="I105" i="300"/>
  <c r="I148" i="300" s="1"/>
  <c r="I189" i="300"/>
  <c r="I53" i="301"/>
  <c r="AD52" i="301"/>
  <c r="J105" i="300"/>
  <c r="J148" i="300" s="1"/>
  <c r="J189" i="300"/>
  <c r="J53" i="301"/>
  <c r="AE52" i="301"/>
  <c r="K105" i="300"/>
  <c r="K148" i="300" s="1"/>
  <c r="K189" i="300"/>
  <c r="K53" i="301"/>
  <c r="AF52" i="301"/>
  <c r="L105" i="300"/>
  <c r="L148" i="300" s="1"/>
  <c r="L189" i="300"/>
  <c r="L53" i="301"/>
  <c r="AG52" i="301"/>
  <c r="M105" i="300"/>
  <c r="M148" i="300" s="1"/>
  <c r="M189" i="300"/>
  <c r="M53" i="301"/>
  <c r="AH52" i="301"/>
  <c r="N105" i="300"/>
  <c r="N148" i="300" s="1"/>
  <c r="N189" i="300"/>
  <c r="N53" i="301"/>
  <c r="AI52" i="301"/>
  <c r="O105" i="300"/>
  <c r="O148" i="300" s="1"/>
  <c r="O189" i="300"/>
  <c r="O53" i="301"/>
  <c r="AJ52" i="301"/>
  <c r="P105" i="300"/>
  <c r="P148" i="300" s="1"/>
  <c r="P189" i="300"/>
  <c r="P53" i="301"/>
  <c r="AK52" i="301"/>
  <c r="Q105" i="300"/>
  <c r="Q148" i="300" s="1"/>
  <c r="Q189" i="300"/>
  <c r="Q53" i="301"/>
  <c r="AL52" i="301"/>
  <c r="R105" i="300"/>
  <c r="R148" i="300" s="1"/>
  <c r="R189" i="300"/>
  <c r="R53" i="301"/>
  <c r="AM52" i="301"/>
  <c r="S105" i="300"/>
  <c r="S148" i="300" s="1"/>
  <c r="S189" i="300"/>
  <c r="S53" i="301"/>
  <c r="AN52" i="301"/>
  <c r="T105" i="300"/>
  <c r="T148" i="300" s="1"/>
  <c r="T189" i="300"/>
  <c r="T53" i="301"/>
  <c r="AO52" i="301"/>
  <c r="U105" i="300"/>
  <c r="U148" i="300" s="1"/>
  <c r="U189" i="300"/>
  <c r="U53" i="301"/>
  <c r="AP52" i="301"/>
  <c r="V105" i="300"/>
  <c r="V148" i="300" s="1"/>
  <c r="V189" i="300"/>
  <c r="V53" i="301"/>
  <c r="AQ52" i="301"/>
  <c r="W105" i="300"/>
  <c r="W148" i="300" s="1"/>
  <c r="W189" i="300"/>
  <c r="W53" i="301"/>
  <c r="X190" i="300"/>
  <c r="X105" i="300"/>
  <c r="X148" i="300" s="1"/>
  <c r="X191" i="300" l="1"/>
  <c r="X106" i="300"/>
  <c r="X149" i="300" s="1"/>
  <c r="AQ53" i="301"/>
  <c r="W106" i="300"/>
  <c r="W149" i="300" s="1"/>
  <c r="W190" i="300"/>
  <c r="W54" i="301"/>
  <c r="AP53" i="301"/>
  <c r="V106" i="300"/>
  <c r="V149" i="300" s="1"/>
  <c r="V190" i="300"/>
  <c r="V54" i="301"/>
  <c r="AO53" i="301"/>
  <c r="U106" i="300"/>
  <c r="U149" i="300" s="1"/>
  <c r="U190" i="300"/>
  <c r="U54" i="301"/>
  <c r="AN53" i="301"/>
  <c r="T106" i="300"/>
  <c r="T149" i="300" s="1"/>
  <c r="T190" i="300"/>
  <c r="T54" i="301"/>
  <c r="AM53" i="301"/>
  <c r="S106" i="300"/>
  <c r="S149" i="300" s="1"/>
  <c r="S190" i="300"/>
  <c r="S54" i="301"/>
  <c r="AL53" i="301"/>
  <c r="R106" i="300"/>
  <c r="R149" i="300" s="1"/>
  <c r="R190" i="300"/>
  <c r="R54" i="301"/>
  <c r="AK53" i="301"/>
  <c r="Q106" i="300"/>
  <c r="Q149" i="300" s="1"/>
  <c r="Q190" i="300"/>
  <c r="Q54" i="301"/>
  <c r="AJ53" i="301"/>
  <c r="P106" i="300"/>
  <c r="P149" i="300" s="1"/>
  <c r="P190" i="300"/>
  <c r="P54" i="301"/>
  <c r="AI53" i="301"/>
  <c r="O106" i="300"/>
  <c r="O149" i="300" s="1"/>
  <c r="O190" i="300"/>
  <c r="O54" i="301"/>
  <c r="AH53" i="301"/>
  <c r="N106" i="300"/>
  <c r="N149" i="300" s="1"/>
  <c r="N190" i="300"/>
  <c r="N54" i="301"/>
  <c r="AG53" i="301"/>
  <c r="M106" i="300"/>
  <c r="M149" i="300" s="1"/>
  <c r="M190" i="300"/>
  <c r="M54" i="301"/>
  <c r="AF53" i="301"/>
  <c r="L106" i="300"/>
  <c r="L149" i="300" s="1"/>
  <c r="L190" i="300"/>
  <c r="L54" i="301"/>
  <c r="AE53" i="301"/>
  <c r="K106" i="300"/>
  <c r="K149" i="300" s="1"/>
  <c r="K190" i="300"/>
  <c r="K54" i="301"/>
  <c r="AD53" i="301"/>
  <c r="J106" i="300"/>
  <c r="J149" i="300" s="1"/>
  <c r="J190" i="300"/>
  <c r="J54" i="301"/>
  <c r="AC53" i="301"/>
  <c r="I106" i="300"/>
  <c r="I149" i="300" s="1"/>
  <c r="I190" i="300"/>
  <c r="I54" i="301"/>
  <c r="AB53" i="301"/>
  <c r="H106" i="300"/>
  <c r="H149" i="300" s="1"/>
  <c r="H190" i="300"/>
  <c r="H54" i="301"/>
  <c r="AA53" i="301"/>
  <c r="G106" i="300"/>
  <c r="G149" i="300" s="1"/>
  <c r="G190" i="300"/>
  <c r="G54" i="301"/>
  <c r="Z53" i="301"/>
  <c r="F106" i="300"/>
  <c r="F149" i="300" s="1"/>
  <c r="F190" i="300"/>
  <c r="F54" i="301"/>
  <c r="Y53" i="301"/>
  <c r="E106" i="300"/>
  <c r="E149" i="300" s="1"/>
  <c r="E190" i="300"/>
  <c r="E54" i="301"/>
  <c r="X53" i="301"/>
  <c r="D106" i="300"/>
  <c r="D149" i="300" s="1"/>
  <c r="D190" i="300"/>
  <c r="D54" i="301"/>
  <c r="X54" i="301" l="1"/>
  <c r="D107" i="300"/>
  <c r="D150" i="300" s="1"/>
  <c r="D191" i="300"/>
  <c r="D55" i="301"/>
  <c r="Y54" i="301"/>
  <c r="E107" i="300"/>
  <c r="E150" i="300" s="1"/>
  <c r="E191" i="300"/>
  <c r="E55" i="301"/>
  <c r="Z54" i="301"/>
  <c r="F107" i="300"/>
  <c r="F150" i="300" s="1"/>
  <c r="F191" i="300"/>
  <c r="F55" i="301"/>
  <c r="AA54" i="301"/>
  <c r="G107" i="300"/>
  <c r="G150" i="300" s="1"/>
  <c r="G191" i="300"/>
  <c r="G55" i="301"/>
  <c r="AB54" i="301"/>
  <c r="H107" i="300"/>
  <c r="H150" i="300" s="1"/>
  <c r="H191" i="300"/>
  <c r="H55" i="301"/>
  <c r="AC54" i="301"/>
  <c r="I107" i="300"/>
  <c r="I150" i="300" s="1"/>
  <c r="I191" i="300"/>
  <c r="I55" i="301"/>
  <c r="AD54" i="301"/>
  <c r="J107" i="300"/>
  <c r="J150" i="300" s="1"/>
  <c r="J191" i="300"/>
  <c r="J55" i="301"/>
  <c r="AE54" i="301"/>
  <c r="K107" i="300"/>
  <c r="K150" i="300" s="1"/>
  <c r="K191" i="300"/>
  <c r="K55" i="301"/>
  <c r="AF54" i="301"/>
  <c r="L107" i="300"/>
  <c r="L150" i="300" s="1"/>
  <c r="L191" i="300"/>
  <c r="L55" i="301"/>
  <c r="AG54" i="301"/>
  <c r="M107" i="300"/>
  <c r="M150" i="300" s="1"/>
  <c r="M191" i="300"/>
  <c r="M55" i="301"/>
  <c r="AH54" i="301"/>
  <c r="N107" i="300"/>
  <c r="N150" i="300" s="1"/>
  <c r="N191" i="300"/>
  <c r="N55" i="301"/>
  <c r="AI54" i="301"/>
  <c r="O107" i="300"/>
  <c r="O150" i="300" s="1"/>
  <c r="O191" i="300"/>
  <c r="O55" i="301"/>
  <c r="AJ54" i="301"/>
  <c r="P107" i="300"/>
  <c r="P150" i="300" s="1"/>
  <c r="P191" i="300"/>
  <c r="P55" i="301"/>
  <c r="AK54" i="301"/>
  <c r="Q107" i="300"/>
  <c r="Q150" i="300" s="1"/>
  <c r="Q191" i="300"/>
  <c r="Q55" i="301"/>
  <c r="AL54" i="301"/>
  <c r="R107" i="300"/>
  <c r="R150" i="300" s="1"/>
  <c r="R191" i="300"/>
  <c r="R55" i="301"/>
  <c r="AM54" i="301"/>
  <c r="S107" i="300"/>
  <c r="S150" i="300" s="1"/>
  <c r="S191" i="300"/>
  <c r="S55" i="301"/>
  <c r="AN54" i="301"/>
  <c r="T107" i="300"/>
  <c r="T150" i="300" s="1"/>
  <c r="T191" i="300"/>
  <c r="T55" i="301"/>
  <c r="AO54" i="301"/>
  <c r="U107" i="300"/>
  <c r="U150" i="300" s="1"/>
  <c r="U191" i="300"/>
  <c r="U55" i="301"/>
  <c r="AP54" i="301"/>
  <c r="V107" i="300"/>
  <c r="V150" i="300" s="1"/>
  <c r="V191" i="300"/>
  <c r="V55" i="301"/>
  <c r="AQ54" i="301"/>
  <c r="W107" i="300"/>
  <c r="W150" i="300" s="1"/>
  <c r="W191" i="300"/>
  <c r="W55" i="301"/>
  <c r="X192" i="300"/>
  <c r="X107" i="300"/>
  <c r="X150" i="300" s="1"/>
  <c r="X193" i="300" l="1"/>
  <c r="X108" i="300"/>
  <c r="X151" i="300" s="1"/>
  <c r="AQ55" i="301"/>
  <c r="W108" i="300"/>
  <c r="W151" i="300" s="1"/>
  <c r="W192" i="300"/>
  <c r="W56" i="301"/>
  <c r="AP55" i="301"/>
  <c r="V108" i="300"/>
  <c r="V151" i="300" s="1"/>
  <c r="V192" i="300"/>
  <c r="V56" i="301"/>
  <c r="AO55" i="301"/>
  <c r="U108" i="300"/>
  <c r="U151" i="300" s="1"/>
  <c r="U192" i="300"/>
  <c r="U56" i="301"/>
  <c r="AN55" i="301"/>
  <c r="T108" i="300"/>
  <c r="T151" i="300" s="1"/>
  <c r="T192" i="300"/>
  <c r="T56" i="301"/>
  <c r="AM55" i="301"/>
  <c r="S108" i="300"/>
  <c r="S151" i="300" s="1"/>
  <c r="S192" i="300"/>
  <c r="S56" i="301"/>
  <c r="AL55" i="301"/>
  <c r="R108" i="300"/>
  <c r="R151" i="300" s="1"/>
  <c r="R192" i="300"/>
  <c r="R56" i="301"/>
  <c r="AK55" i="301"/>
  <c r="Q108" i="300"/>
  <c r="Q151" i="300" s="1"/>
  <c r="Q192" i="300"/>
  <c r="Q56" i="301"/>
  <c r="AJ55" i="301"/>
  <c r="P108" i="300"/>
  <c r="P151" i="300" s="1"/>
  <c r="P192" i="300"/>
  <c r="P56" i="301"/>
  <c r="AI55" i="301"/>
  <c r="O108" i="300"/>
  <c r="O151" i="300" s="1"/>
  <c r="O192" i="300"/>
  <c r="O56" i="301"/>
  <c r="AH55" i="301"/>
  <c r="N108" i="300"/>
  <c r="N151" i="300" s="1"/>
  <c r="N192" i="300"/>
  <c r="N56" i="301"/>
  <c r="AG55" i="301"/>
  <c r="M108" i="300"/>
  <c r="M151" i="300" s="1"/>
  <c r="M192" i="300"/>
  <c r="M56" i="301"/>
  <c r="AF55" i="301"/>
  <c r="L108" i="300"/>
  <c r="L151" i="300" s="1"/>
  <c r="L192" i="300"/>
  <c r="L56" i="301"/>
  <c r="AE55" i="301"/>
  <c r="K108" i="300"/>
  <c r="K151" i="300" s="1"/>
  <c r="K192" i="300"/>
  <c r="K56" i="301"/>
  <c r="AD55" i="301"/>
  <c r="J108" i="300"/>
  <c r="J151" i="300" s="1"/>
  <c r="J192" i="300"/>
  <c r="J56" i="301"/>
  <c r="AC55" i="301"/>
  <c r="I108" i="300"/>
  <c r="I151" i="300" s="1"/>
  <c r="I192" i="300"/>
  <c r="I56" i="301"/>
  <c r="AB55" i="301"/>
  <c r="H108" i="300"/>
  <c r="H151" i="300" s="1"/>
  <c r="H192" i="300"/>
  <c r="H56" i="301"/>
  <c r="AA55" i="301"/>
  <c r="G108" i="300"/>
  <c r="G151" i="300" s="1"/>
  <c r="G192" i="300"/>
  <c r="G56" i="301"/>
  <c r="Z55" i="301"/>
  <c r="F108" i="300"/>
  <c r="F151" i="300" s="1"/>
  <c r="F192" i="300"/>
  <c r="F56" i="301"/>
  <c r="Y55" i="301"/>
  <c r="E108" i="300"/>
  <c r="E151" i="300" s="1"/>
  <c r="E192" i="300"/>
  <c r="E56" i="301"/>
  <c r="X55" i="301"/>
  <c r="D108" i="300"/>
  <c r="D151" i="300" s="1"/>
  <c r="D192" i="300"/>
  <c r="D56" i="301"/>
  <c r="X56" i="301" l="1"/>
  <c r="D109" i="300"/>
  <c r="D152" i="300" s="1"/>
  <c r="D193" i="300"/>
  <c r="D57" i="301"/>
  <c r="Y56" i="301"/>
  <c r="E109" i="300"/>
  <c r="E152" i="300" s="1"/>
  <c r="E193" i="300"/>
  <c r="E57" i="301"/>
  <c r="Z56" i="301"/>
  <c r="F109" i="300"/>
  <c r="F152" i="300" s="1"/>
  <c r="F193" i="300"/>
  <c r="F57" i="301"/>
  <c r="AA56" i="301"/>
  <c r="G109" i="300"/>
  <c r="G152" i="300" s="1"/>
  <c r="G193" i="300"/>
  <c r="G57" i="301"/>
  <c r="AB56" i="301"/>
  <c r="H109" i="300"/>
  <c r="H152" i="300" s="1"/>
  <c r="H193" i="300"/>
  <c r="H57" i="301"/>
  <c r="AC56" i="301"/>
  <c r="I109" i="300"/>
  <c r="I152" i="300" s="1"/>
  <c r="I193" i="300"/>
  <c r="I57" i="301"/>
  <c r="AD56" i="301"/>
  <c r="J109" i="300"/>
  <c r="J152" i="300" s="1"/>
  <c r="J193" i="300"/>
  <c r="J57" i="301"/>
  <c r="AE56" i="301"/>
  <c r="K109" i="300"/>
  <c r="K152" i="300" s="1"/>
  <c r="K193" i="300"/>
  <c r="K57" i="301"/>
  <c r="AF56" i="301"/>
  <c r="L109" i="300"/>
  <c r="L152" i="300" s="1"/>
  <c r="L193" i="300"/>
  <c r="L57" i="301"/>
  <c r="AG56" i="301"/>
  <c r="M109" i="300"/>
  <c r="M152" i="300" s="1"/>
  <c r="M193" i="300"/>
  <c r="M57" i="301"/>
  <c r="AH56" i="301"/>
  <c r="N109" i="300"/>
  <c r="N152" i="300" s="1"/>
  <c r="N193" i="300"/>
  <c r="N57" i="301"/>
  <c r="AI56" i="301"/>
  <c r="O109" i="300"/>
  <c r="O152" i="300" s="1"/>
  <c r="O193" i="300"/>
  <c r="O57" i="301"/>
  <c r="AJ56" i="301"/>
  <c r="P109" i="300"/>
  <c r="P152" i="300" s="1"/>
  <c r="P193" i="300"/>
  <c r="P57" i="301"/>
  <c r="AK56" i="301"/>
  <c r="Q109" i="300"/>
  <c r="Q152" i="300" s="1"/>
  <c r="Q193" i="300"/>
  <c r="Q57" i="301"/>
  <c r="AL56" i="301"/>
  <c r="R109" i="300"/>
  <c r="R152" i="300" s="1"/>
  <c r="R193" i="300"/>
  <c r="R57" i="301"/>
  <c r="AM56" i="301"/>
  <c r="S109" i="300"/>
  <c r="S152" i="300" s="1"/>
  <c r="S193" i="300"/>
  <c r="S57" i="301"/>
  <c r="AN56" i="301"/>
  <c r="T109" i="300"/>
  <c r="T152" i="300" s="1"/>
  <c r="T193" i="300"/>
  <c r="T57" i="301"/>
  <c r="AO56" i="301"/>
  <c r="U109" i="300"/>
  <c r="U152" i="300" s="1"/>
  <c r="U193" i="300"/>
  <c r="U57" i="301"/>
  <c r="AP56" i="301"/>
  <c r="V109" i="300"/>
  <c r="V152" i="300" s="1"/>
  <c r="V193" i="300"/>
  <c r="V57" i="301"/>
  <c r="AQ56" i="301"/>
  <c r="W109" i="300"/>
  <c r="W152" i="300" s="1"/>
  <c r="W193" i="300"/>
  <c r="W57" i="301"/>
  <c r="X194" i="300"/>
  <c r="X109" i="300"/>
  <c r="X152" i="300" l="1"/>
  <c r="X195" i="300" s="1"/>
  <c r="X31" i="300" s="1"/>
  <c r="AQ57" i="301"/>
  <c r="W195" i="300"/>
  <c r="AQ59" i="301" s="1"/>
  <c r="W59" i="301"/>
  <c r="W194" i="300"/>
  <c r="W58" i="301"/>
  <c r="AP57" i="301"/>
  <c r="V195" i="300"/>
  <c r="AP59" i="301" s="1"/>
  <c r="V59" i="301"/>
  <c r="V194" i="300"/>
  <c r="V58" i="301"/>
  <c r="AO57" i="301"/>
  <c r="U195" i="300"/>
  <c r="AO59" i="301" s="1"/>
  <c r="U59" i="301"/>
  <c r="U194" i="300"/>
  <c r="U58" i="301"/>
  <c r="AN57" i="301"/>
  <c r="T195" i="300"/>
  <c r="AN59" i="301" s="1"/>
  <c r="T59" i="301"/>
  <c r="T194" i="300"/>
  <c r="T58" i="301"/>
  <c r="AM57" i="301"/>
  <c r="S195" i="300"/>
  <c r="AM59" i="301" s="1"/>
  <c r="S59" i="301"/>
  <c r="S194" i="300"/>
  <c r="S58" i="301"/>
  <c r="AL57" i="301"/>
  <c r="R195" i="300"/>
  <c r="AL59" i="301" s="1"/>
  <c r="R59" i="301"/>
  <c r="R194" i="300"/>
  <c r="R58" i="301"/>
  <c r="AK57" i="301"/>
  <c r="Q195" i="300"/>
  <c r="AK59" i="301" s="1"/>
  <c r="Q59" i="301"/>
  <c r="Q194" i="300"/>
  <c r="Q58" i="301"/>
  <c r="AJ57" i="301"/>
  <c r="P195" i="300"/>
  <c r="AJ59" i="301" s="1"/>
  <c r="P59" i="301"/>
  <c r="P194" i="300"/>
  <c r="P58" i="301"/>
  <c r="AI57" i="301"/>
  <c r="O195" i="300"/>
  <c r="AI59" i="301" s="1"/>
  <c r="O59" i="301"/>
  <c r="O194" i="300"/>
  <c r="O58" i="301"/>
  <c r="AH57" i="301"/>
  <c r="N195" i="300"/>
  <c r="AH59" i="301" s="1"/>
  <c r="N59" i="301"/>
  <c r="N194" i="300"/>
  <c r="N58" i="301"/>
  <c r="AG57" i="301"/>
  <c r="M195" i="300"/>
  <c r="AG59" i="301" s="1"/>
  <c r="M59" i="301"/>
  <c r="M194" i="300"/>
  <c r="M58" i="301"/>
  <c r="AF57" i="301"/>
  <c r="L195" i="300"/>
  <c r="AF59" i="301" s="1"/>
  <c r="L59" i="301"/>
  <c r="L194" i="300"/>
  <c r="L58" i="301"/>
  <c r="AE57" i="301"/>
  <c r="K195" i="300"/>
  <c r="AE59" i="301" s="1"/>
  <c r="K59" i="301"/>
  <c r="K194" i="300"/>
  <c r="K58" i="301"/>
  <c r="AD57" i="301"/>
  <c r="J195" i="300"/>
  <c r="AD59" i="301" s="1"/>
  <c r="J59" i="301"/>
  <c r="J194" i="300"/>
  <c r="J58" i="301"/>
  <c r="AC57" i="301"/>
  <c r="I195" i="300"/>
  <c r="AC59" i="301" s="1"/>
  <c r="I59" i="301"/>
  <c r="I194" i="300"/>
  <c r="I58" i="301"/>
  <c r="AB57" i="301"/>
  <c r="H195" i="300"/>
  <c r="AB59" i="301" s="1"/>
  <c r="H59" i="301"/>
  <c r="H194" i="300"/>
  <c r="H58" i="301"/>
  <c r="AA57" i="301"/>
  <c r="G195" i="300"/>
  <c r="AA59" i="301" s="1"/>
  <c r="G59" i="301"/>
  <c r="G194" i="300"/>
  <c r="G58" i="301"/>
  <c r="Z57" i="301"/>
  <c r="F195" i="300"/>
  <c r="Z59" i="301" s="1"/>
  <c r="F59" i="301"/>
  <c r="F194" i="300"/>
  <c r="F58" i="301"/>
  <c r="Y57" i="301"/>
  <c r="E195" i="300"/>
  <c r="Y59" i="301" s="1"/>
  <c r="E59" i="301"/>
  <c r="E194" i="300"/>
  <c r="E58" i="301"/>
  <c r="X57" i="301"/>
  <c r="D195" i="300"/>
  <c r="X59" i="301" s="1"/>
  <c r="D59" i="301"/>
  <c r="D194" i="300"/>
  <c r="D58" i="301"/>
  <c r="C63" i="301" s="1"/>
  <c r="B64" i="301" l="1"/>
  <c r="C64" i="301" s="1"/>
  <c r="B21" i="295"/>
  <c r="X58" i="301"/>
  <c r="D31" i="300"/>
  <c r="Y58" i="301"/>
  <c r="E31" i="300"/>
  <c r="Z58" i="301"/>
  <c r="F31" i="300"/>
  <c r="AA58" i="301"/>
  <c r="G31" i="300"/>
  <c r="AB58" i="301"/>
  <c r="H31" i="300"/>
  <c r="AC58" i="301"/>
  <c r="I31" i="300"/>
  <c r="AD58" i="301"/>
  <c r="J31" i="300"/>
  <c r="AE58" i="301"/>
  <c r="K31" i="300"/>
  <c r="AF58" i="301"/>
  <c r="L31" i="300"/>
  <c r="AG58" i="301"/>
  <c r="M31" i="300"/>
  <c r="AH58" i="301"/>
  <c r="N31" i="300"/>
  <c r="AI58" i="301"/>
  <c r="O31" i="300"/>
  <c r="AJ58" i="301"/>
  <c r="P31" i="300"/>
  <c r="AK58" i="301"/>
  <c r="Q31" i="300"/>
  <c r="AL58" i="301"/>
  <c r="R31" i="300"/>
  <c r="AM58" i="301"/>
  <c r="S31" i="300"/>
  <c r="AN58" i="301"/>
  <c r="T31" i="300"/>
  <c r="AO58" i="301"/>
  <c r="U31" i="300"/>
  <c r="AP58" i="301"/>
  <c r="V31" i="300"/>
  <c r="AQ58" i="301"/>
  <c r="W31" i="300"/>
  <c r="C31" i="300" l="1"/>
  <c r="B65" i="301"/>
  <c r="C65" i="301" s="1"/>
  <c r="B22" i="295"/>
  <c r="C22" i="295" l="1"/>
  <c r="N22" i="295"/>
  <c r="M22" i="295"/>
  <c r="L22" i="295"/>
  <c r="K22" i="295"/>
  <c r="J22" i="295"/>
  <c r="I22" i="295"/>
  <c r="H22" i="295"/>
  <c r="G22" i="295"/>
  <c r="F22" i="295"/>
  <c r="E22" i="295"/>
  <c r="B66" i="301"/>
  <c r="C66" i="301" s="1"/>
  <c r="B23" i="295"/>
  <c r="C23" i="295" l="1"/>
  <c r="N23" i="295"/>
  <c r="M23" i="295"/>
  <c r="L23" i="295"/>
  <c r="K23" i="295"/>
  <c r="J23" i="295"/>
  <c r="I23" i="295"/>
  <c r="H23" i="295"/>
  <c r="G23" i="295"/>
  <c r="F23" i="295"/>
  <c r="E23" i="295"/>
  <c r="B67" i="301"/>
  <c r="C67" i="301" s="1"/>
  <c r="B24" i="295"/>
  <c r="C24" i="295" l="1"/>
  <c r="N24" i="295"/>
  <c r="M24" i="295"/>
  <c r="L24" i="295"/>
  <c r="K24" i="295"/>
  <c r="J24" i="295"/>
  <c r="I24" i="295"/>
  <c r="H24" i="295"/>
  <c r="G24" i="295"/>
  <c r="F24" i="295"/>
  <c r="E24" i="295"/>
  <c r="B68" i="301"/>
  <c r="C68" i="301" s="1"/>
  <c r="B25" i="295"/>
  <c r="C25" i="295" l="1"/>
  <c r="N25" i="295"/>
  <c r="M25" i="295"/>
  <c r="L25" i="295"/>
  <c r="K25" i="295"/>
  <c r="J25" i="295"/>
  <c r="I25" i="295"/>
  <c r="H25" i="295"/>
  <c r="G25" i="295"/>
  <c r="F25" i="295"/>
  <c r="E25" i="295"/>
  <c r="B69" i="301"/>
  <c r="C69" i="301" s="1"/>
  <c r="B26" i="295"/>
  <c r="C26" i="295" l="1"/>
  <c r="N26" i="295"/>
  <c r="M26" i="295"/>
  <c r="L26" i="295"/>
  <c r="K26" i="295"/>
  <c r="J26" i="295"/>
  <c r="I26" i="295"/>
  <c r="H26" i="295"/>
  <c r="G26" i="295"/>
  <c r="F26" i="295"/>
  <c r="E26" i="295"/>
  <c r="B70" i="301"/>
  <c r="C70" i="301" s="1"/>
  <c r="B27" i="295"/>
  <c r="C27" i="295" l="1"/>
  <c r="N27" i="295"/>
  <c r="M27" i="295"/>
  <c r="L27" i="295"/>
  <c r="K27" i="295"/>
  <c r="J27" i="295"/>
  <c r="I27" i="295"/>
  <c r="H27" i="295"/>
  <c r="G27" i="295"/>
  <c r="F27" i="295"/>
  <c r="E27" i="295"/>
  <c r="B71" i="301"/>
  <c r="C71" i="301" s="1"/>
  <c r="B28" i="295"/>
  <c r="C28" i="295" l="1"/>
  <c r="N28" i="295"/>
  <c r="M28" i="295"/>
  <c r="L28" i="295"/>
  <c r="K28" i="295"/>
  <c r="J28" i="295"/>
  <c r="I28" i="295"/>
  <c r="H28" i="295"/>
  <c r="G28" i="295"/>
  <c r="F28" i="295"/>
  <c r="E28" i="295"/>
  <c r="B72" i="301"/>
  <c r="C72" i="301" s="1"/>
  <c r="B29" i="295"/>
  <c r="C29" i="295" l="1"/>
  <c r="N29" i="295"/>
  <c r="M29" i="295"/>
  <c r="L29" i="295"/>
  <c r="K29" i="295"/>
  <c r="J29" i="295"/>
  <c r="I29" i="295"/>
  <c r="H29" i="295"/>
  <c r="G29" i="295"/>
  <c r="F29" i="295"/>
  <c r="E29" i="295"/>
  <c r="B73" i="301"/>
  <c r="C73" i="301" s="1"/>
  <c r="B30" i="295"/>
  <c r="C30" i="295" l="1"/>
  <c r="N30" i="295"/>
  <c r="M30" i="295"/>
  <c r="L30" i="295"/>
  <c r="K30" i="295"/>
  <c r="J30" i="295"/>
  <c r="I30" i="295"/>
  <c r="H30" i="295"/>
  <c r="G30" i="295"/>
  <c r="F30" i="295"/>
  <c r="E30" i="295"/>
  <c r="B74" i="301"/>
  <c r="C74" i="301" s="1"/>
  <c r="B31" i="295"/>
  <c r="C31" i="295" l="1"/>
  <c r="N31" i="295"/>
  <c r="M31" i="295"/>
  <c r="L31" i="295"/>
  <c r="K31" i="295"/>
  <c r="J31" i="295"/>
  <c r="I31" i="295"/>
  <c r="H31" i="295"/>
  <c r="G31" i="295"/>
  <c r="F31" i="295"/>
  <c r="E31" i="295"/>
  <c r="B75" i="301"/>
  <c r="C75" i="301" s="1"/>
  <c r="B32" i="295"/>
  <c r="C32" i="295" l="1"/>
  <c r="N32" i="295"/>
  <c r="M32" i="295"/>
  <c r="L32" i="295"/>
  <c r="K32" i="295"/>
  <c r="J32" i="295"/>
  <c r="I32" i="295"/>
  <c r="H32" i="295"/>
  <c r="G32" i="295"/>
  <c r="F32" i="295"/>
  <c r="E32" i="295"/>
  <c r="B76" i="301"/>
  <c r="C76" i="301" s="1"/>
  <c r="B33" i="295"/>
  <c r="C33" i="295" l="1"/>
  <c r="N33" i="295"/>
  <c r="M33" i="295"/>
  <c r="L33" i="295"/>
  <c r="K33" i="295"/>
  <c r="J33" i="295"/>
  <c r="I33" i="295"/>
  <c r="H33" i="295"/>
  <c r="G33" i="295"/>
  <c r="F33" i="295"/>
  <c r="E33" i="295"/>
  <c r="B77" i="301"/>
  <c r="C77" i="301" s="1"/>
  <c r="B34" i="295"/>
  <c r="C34" i="295" l="1"/>
  <c r="N34" i="295"/>
  <c r="M34" i="295"/>
  <c r="L34" i="295"/>
  <c r="K34" i="295"/>
  <c r="J34" i="295"/>
  <c r="I34" i="295"/>
  <c r="H34" i="295"/>
  <c r="G34" i="295"/>
  <c r="F34" i="295"/>
  <c r="E34" i="295"/>
  <c r="B78" i="301"/>
  <c r="C78" i="301" s="1"/>
  <c r="B35" i="295"/>
  <c r="C35" i="295" l="1"/>
  <c r="N35" i="295"/>
  <c r="M35" i="295"/>
  <c r="L35" i="295"/>
  <c r="K35" i="295"/>
  <c r="J35" i="295"/>
  <c r="I35" i="295"/>
  <c r="H35" i="295"/>
  <c r="G35" i="295"/>
  <c r="F35" i="295"/>
  <c r="E35" i="295"/>
  <c r="B79" i="301"/>
  <c r="C79" i="301" s="1"/>
  <c r="B36" i="295"/>
  <c r="C36" i="295" l="1"/>
  <c r="N36" i="295"/>
  <c r="M36" i="295"/>
  <c r="L36" i="295"/>
  <c r="K36" i="295"/>
  <c r="J36" i="295"/>
  <c r="I36" i="295"/>
  <c r="H36" i="295"/>
  <c r="G36" i="295"/>
  <c r="F36" i="295"/>
  <c r="E36" i="295"/>
  <c r="B80" i="301"/>
  <c r="C80" i="301" s="1"/>
  <c r="B37" i="295"/>
  <c r="C37" i="295" l="1"/>
  <c r="N37" i="295"/>
  <c r="M37" i="295"/>
  <c r="L37" i="295"/>
  <c r="K37" i="295"/>
  <c r="J37" i="295"/>
  <c r="I37" i="295"/>
  <c r="H37" i="295"/>
  <c r="G37" i="295"/>
  <c r="F37" i="295"/>
  <c r="E37" i="295"/>
  <c r="B81" i="301"/>
  <c r="C81" i="301" s="1"/>
  <c r="B38" i="295"/>
  <c r="C38" i="295" l="1"/>
  <c r="N38" i="295"/>
  <c r="M38" i="295"/>
  <c r="L38" i="295"/>
  <c r="K38" i="295"/>
  <c r="J38" i="295"/>
  <c r="I38" i="295"/>
  <c r="H38" i="295"/>
  <c r="G38" i="295"/>
  <c r="F38" i="295"/>
  <c r="E38" i="295"/>
  <c r="B82" i="301"/>
  <c r="C82" i="301" s="1"/>
  <c r="B39" i="295"/>
  <c r="C39" i="295" l="1"/>
  <c r="N39" i="295"/>
  <c r="M39" i="295"/>
  <c r="L39" i="295"/>
  <c r="K39" i="295"/>
  <c r="J39" i="295"/>
  <c r="I39" i="295"/>
  <c r="H39" i="295"/>
  <c r="G39" i="295"/>
  <c r="F39" i="295"/>
  <c r="E39" i="295"/>
  <c r="B83" i="301"/>
  <c r="C83" i="301" s="1"/>
  <c r="B40" i="295"/>
  <c r="C40" i="295" l="1"/>
  <c r="N40" i="295"/>
  <c r="M40" i="295"/>
  <c r="L40" i="295"/>
  <c r="K40" i="295"/>
  <c r="J40" i="295"/>
  <c r="I40" i="295"/>
  <c r="H40" i="295"/>
  <c r="G40" i="295"/>
  <c r="F40" i="295"/>
  <c r="E40" i="295"/>
  <c r="B84" i="301"/>
  <c r="C84" i="301" s="1"/>
  <c r="B41" i="295"/>
  <c r="C41" i="295" l="1"/>
  <c r="N41" i="295"/>
  <c r="M41" i="295"/>
  <c r="L41" i="295"/>
  <c r="K41" i="295"/>
  <c r="J41" i="295"/>
  <c r="I41" i="295"/>
  <c r="H41" i="295"/>
  <c r="G41" i="295"/>
  <c r="F41" i="295"/>
  <c r="E41" i="295"/>
  <c r="B85" i="301"/>
  <c r="C85" i="301" s="1"/>
  <c r="B42" i="295"/>
  <c r="C42" i="295" l="1"/>
  <c r="N42" i="295"/>
  <c r="M42" i="295"/>
  <c r="L42" i="295"/>
  <c r="K42" i="295"/>
  <c r="J42" i="295"/>
  <c r="I42" i="295"/>
  <c r="H42" i="295"/>
  <c r="G42" i="295"/>
  <c r="F42" i="295"/>
  <c r="E42" i="295"/>
  <c r="B86" i="301"/>
  <c r="C86" i="301" s="1"/>
  <c r="B43" i="295"/>
  <c r="C43" i="295" l="1"/>
  <c r="N43" i="295"/>
  <c r="M43" i="295"/>
  <c r="L43" i="295"/>
  <c r="K43" i="295"/>
  <c r="J43" i="295"/>
  <c r="I43" i="295"/>
  <c r="H43" i="295"/>
  <c r="G43" i="295"/>
  <c r="F43" i="295"/>
  <c r="E43" i="295"/>
  <c r="B87" i="301"/>
  <c r="C87" i="301" s="1"/>
  <c r="B44" i="295"/>
  <c r="C44" i="295" l="1"/>
  <c r="N44" i="295"/>
  <c r="M44" i="295"/>
  <c r="L44" i="295"/>
  <c r="K44" i="295"/>
  <c r="J44" i="295"/>
  <c r="I44" i="295"/>
  <c r="H44" i="295"/>
  <c r="G44" i="295"/>
  <c r="F44" i="295"/>
  <c r="E44" i="295"/>
  <c r="B88" i="301"/>
  <c r="C88" i="301" s="1"/>
  <c r="B45" i="295"/>
  <c r="C45" i="295" l="1"/>
  <c r="N45" i="295"/>
  <c r="M45" i="295"/>
  <c r="L45" i="295"/>
  <c r="K45" i="295"/>
  <c r="J45" i="295"/>
  <c r="I45" i="295"/>
  <c r="H45" i="295"/>
  <c r="G45" i="295"/>
  <c r="F45" i="295"/>
  <c r="E45" i="295"/>
  <c r="B89" i="301"/>
  <c r="C89" i="301" s="1"/>
  <c r="B46" i="295"/>
  <c r="C46" i="295" l="1"/>
  <c r="N46" i="295"/>
  <c r="M46" i="295"/>
  <c r="L46" i="295"/>
  <c r="K46" i="295"/>
  <c r="J46" i="295"/>
  <c r="I46" i="295"/>
  <c r="H46" i="295"/>
  <c r="G46" i="295"/>
  <c r="F46" i="295"/>
  <c r="E46" i="295"/>
  <c r="B90" i="301"/>
  <c r="C90" i="301" s="1"/>
  <c r="B47" i="295"/>
  <c r="C47" i="295" l="1"/>
  <c r="N47" i="295"/>
  <c r="M47" i="295"/>
  <c r="L47" i="295"/>
  <c r="K47" i="295"/>
  <c r="J47" i="295"/>
  <c r="I47" i="295"/>
  <c r="H47" i="295"/>
  <c r="G47" i="295"/>
  <c r="F47" i="295"/>
  <c r="E47" i="295"/>
  <c r="B91" i="301"/>
  <c r="C91" i="301" s="1"/>
  <c r="B48" i="295"/>
  <c r="C48" i="295" l="1"/>
  <c r="N48" i="295"/>
  <c r="M48" i="295"/>
  <c r="L48" i="295"/>
  <c r="K48" i="295"/>
  <c r="J48" i="295"/>
  <c r="I48" i="295"/>
  <c r="H48" i="295"/>
  <c r="G48" i="295"/>
  <c r="F48" i="295"/>
  <c r="E48" i="295"/>
  <c r="B92" i="301"/>
  <c r="C92" i="301" s="1"/>
  <c r="B49" i="295"/>
  <c r="C49" i="295" l="1"/>
  <c r="N49" i="295"/>
  <c r="M49" i="295"/>
  <c r="L49" i="295"/>
  <c r="K49" i="295"/>
  <c r="J49" i="295"/>
  <c r="I49" i="295"/>
  <c r="H49" i="295"/>
  <c r="G49" i="295"/>
  <c r="F49" i="295"/>
  <c r="E49" i="295"/>
  <c r="B93" i="301"/>
  <c r="C93" i="301" s="1"/>
  <c r="B50" i="295"/>
  <c r="C50" i="295" l="1"/>
  <c r="N50" i="295"/>
  <c r="M50" i="295"/>
  <c r="L50" i="295"/>
  <c r="K50" i="295"/>
  <c r="J50" i="295"/>
  <c r="I50" i="295"/>
  <c r="H50" i="295"/>
  <c r="G50" i="295"/>
  <c r="F50" i="295"/>
  <c r="E50" i="295"/>
  <c r="B94" i="301"/>
  <c r="C94" i="301" s="1"/>
  <c r="B51" i="295"/>
  <c r="C51" i="295" l="1"/>
  <c r="N51" i="295"/>
  <c r="M51" i="295"/>
  <c r="L51" i="295"/>
  <c r="K51" i="295"/>
  <c r="J51" i="295"/>
  <c r="I51" i="295"/>
  <c r="H51" i="295"/>
  <c r="G51" i="295"/>
  <c r="F51" i="295"/>
  <c r="E51" i="295"/>
  <c r="B95" i="301"/>
  <c r="C95" i="301" s="1"/>
  <c r="B52" i="295"/>
  <c r="C52" i="295" l="1"/>
  <c r="N52" i="295"/>
  <c r="M52" i="295"/>
  <c r="L52" i="295"/>
  <c r="K52" i="295"/>
  <c r="J52" i="295"/>
  <c r="I52" i="295"/>
  <c r="H52" i="295"/>
  <c r="G52" i="295"/>
  <c r="F52" i="295"/>
  <c r="E52" i="295"/>
  <c r="B96" i="301"/>
  <c r="C96" i="301" s="1"/>
  <c r="B53" i="295"/>
  <c r="C53" i="295" l="1"/>
  <c r="N53" i="295"/>
  <c r="M53" i="295"/>
  <c r="L53" i="295"/>
  <c r="K53" i="295"/>
  <c r="J53" i="295"/>
  <c r="I53" i="295"/>
  <c r="H53" i="295"/>
  <c r="G53" i="295"/>
  <c r="F53" i="295"/>
  <c r="E53" i="295"/>
  <c r="B97" i="301"/>
  <c r="C97" i="301" s="1"/>
  <c r="B54" i="295"/>
  <c r="C54" i="295" l="1"/>
  <c r="N54" i="295"/>
  <c r="M54" i="295"/>
  <c r="L54" i="295"/>
  <c r="K54" i="295"/>
  <c r="J54" i="295"/>
  <c r="I54" i="295"/>
  <c r="H54" i="295"/>
  <c r="G54" i="295"/>
  <c r="F54" i="295"/>
  <c r="E54" i="295"/>
  <c r="B98" i="301"/>
  <c r="C98" i="301" s="1"/>
  <c r="B55" i="295"/>
  <c r="C55" i="295" l="1"/>
  <c r="N55" i="295"/>
  <c r="M55" i="295"/>
  <c r="L55" i="295"/>
  <c r="K55" i="295"/>
  <c r="J55" i="295"/>
  <c r="I55" i="295"/>
  <c r="H55" i="295"/>
  <c r="G55" i="295"/>
  <c r="F55" i="295"/>
  <c r="E55" i="295"/>
  <c r="B99" i="301"/>
  <c r="C99" i="301" s="1"/>
  <c r="B56" i="295"/>
  <c r="C56" i="295" l="1"/>
  <c r="N56" i="295"/>
  <c r="M56" i="295"/>
  <c r="L56" i="295"/>
  <c r="K56" i="295"/>
  <c r="J56" i="295"/>
  <c r="I56" i="295"/>
  <c r="H56" i="295"/>
  <c r="G56" i="295"/>
  <c r="F56" i="295"/>
  <c r="E56" i="295"/>
  <c r="B100" i="301"/>
  <c r="C100" i="301" s="1"/>
  <c r="B57" i="295"/>
  <c r="C57" i="295" l="1"/>
  <c r="N57" i="295"/>
  <c r="M57" i="295"/>
  <c r="L57" i="295"/>
  <c r="K57" i="295"/>
  <c r="J57" i="295"/>
  <c r="I57" i="295"/>
  <c r="H57" i="295"/>
  <c r="G57" i="295"/>
  <c r="F57" i="295"/>
  <c r="E57" i="295"/>
  <c r="B101" i="301"/>
  <c r="C101" i="301" s="1"/>
  <c r="B58" i="295"/>
  <c r="C58" i="295" l="1"/>
  <c r="N58" i="295"/>
  <c r="M58" i="295"/>
  <c r="L58" i="295"/>
  <c r="K58" i="295"/>
  <c r="J58" i="295"/>
  <c r="I58" i="295"/>
  <c r="H58" i="295"/>
  <c r="G58" i="295"/>
  <c r="F58" i="295"/>
  <c r="E58" i="295"/>
  <c r="B102" i="301"/>
  <c r="C102" i="301" s="1"/>
  <c r="B60" i="295" s="1"/>
  <c r="B59" i="295"/>
  <c r="C59" i="295" l="1"/>
  <c r="N59" i="295"/>
  <c r="M59" i="295"/>
  <c r="L59" i="295"/>
  <c r="K59" i="295"/>
  <c r="J59" i="295"/>
  <c r="I59" i="295"/>
  <c r="H59" i="295"/>
  <c r="G59" i="295"/>
  <c r="F59" i="295"/>
  <c r="E59" i="295"/>
  <c r="C60" i="295"/>
  <c r="N60" i="295"/>
  <c r="M60" i="295"/>
  <c r="L60" i="295"/>
  <c r="K60" i="295"/>
  <c r="J60" i="295"/>
  <c r="I60" i="295"/>
  <c r="H60" i="295"/>
  <c r="G60" i="295"/>
  <c r="F60" i="295"/>
  <c r="E60" i="295"/>
  <c r="F17" i="295"/>
  <c r="F15" i="295" s="1"/>
  <c r="F14" i="295" s="1"/>
  <c r="G17" i="295"/>
  <c r="G15" i="295" s="1"/>
  <c r="G14" i="295" s="1"/>
  <c r="H17" i="295"/>
  <c r="H15" i="295" s="1"/>
  <c r="H14" i="295" s="1"/>
  <c r="I17" i="295"/>
  <c r="I15" i="295" s="1"/>
  <c r="I14" i="295" s="1"/>
  <c r="J17" i="295"/>
  <c r="J15" i="295" s="1"/>
  <c r="J14" i="295" s="1"/>
  <c r="K17" i="295"/>
  <c r="K15" i="295" s="1"/>
  <c r="K14" i="295" s="1"/>
  <c r="L17" i="295"/>
  <c r="L15" i="295" s="1"/>
  <c r="L14" i="295" s="1"/>
  <c r="M17" i="295"/>
  <c r="M15" i="295" s="1"/>
  <c r="M14" i="295" s="1"/>
  <c r="N17" i="295"/>
  <c r="N15" i="295" s="1"/>
  <c r="N14" i="295" s="1"/>
  <c r="E17" i="295"/>
  <c r="E15" i="295" s="1"/>
  <c r="E14" i="295" s="1"/>
  <c r="D17" i="295"/>
  <c r="D15" i="295" s="1"/>
  <c r="D14" i="2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<sst xmlns="http://schemas.openxmlformats.org/spreadsheetml/2006/main" count="4859" uniqueCount="788">
  <si>
    <t>Financiering</t>
  </si>
  <si>
    <t xml:space="preserve">Kosten € </t>
  </si>
  <si>
    <t>A1 Loonkosten</t>
  </si>
  <si>
    <t>FO</t>
  </si>
  <si>
    <t>IO</t>
  </si>
  <si>
    <t>EO</t>
  </si>
  <si>
    <t>A2/A3 Machinekosten</t>
  </si>
  <si>
    <t>A3/A4 Materiaalkosten</t>
  </si>
  <si>
    <t>A4/A6 Kosten derden</t>
  </si>
  <si>
    <t>Dossiernummer:</t>
  </si>
  <si>
    <t>Looptijd in maanden:</t>
  </si>
  <si>
    <t>Voorschotpercentage:</t>
  </si>
  <si>
    <t>(verwacht)</t>
  </si>
  <si>
    <t>Subsidie</t>
  </si>
  <si>
    <t>Naam</t>
  </si>
  <si>
    <t>Totale subsidie</t>
  </si>
  <si>
    <t xml:space="preserve">Kwartaal </t>
  </si>
  <si>
    <t>Datum</t>
  </si>
  <si>
    <t>Eerste voorschot</t>
  </si>
  <si>
    <t>Kwartaal betaling</t>
  </si>
  <si>
    <t>Type begroting</t>
  </si>
  <si>
    <t>Overall</t>
  </si>
  <si>
    <t>Milestone</t>
  </si>
  <si>
    <t>Dossier nummer:</t>
  </si>
  <si>
    <t xml:space="preserve">Titel: </t>
  </si>
  <si>
    <t xml:space="preserve">Penvoerder: </t>
  </si>
  <si>
    <t>Partner</t>
  </si>
  <si>
    <t># partners</t>
  </si>
  <si>
    <t>Looptijd</t>
  </si>
  <si>
    <t>t/m</t>
  </si>
  <si>
    <t>Subsidiebedrag</t>
  </si>
  <si>
    <t>Datum beschikking</t>
  </si>
  <si>
    <t xml:space="preserve">Totaal </t>
  </si>
  <si>
    <t>Subsidie per milestone periode</t>
  </si>
  <si>
    <t>van</t>
  </si>
  <si>
    <t>tot</t>
  </si>
  <si>
    <t>Subsidie per  periode</t>
  </si>
  <si>
    <t>Voorschot regime (direct=1, jaar=2, kwartaal=3)</t>
  </si>
  <si>
    <t>Datum eerste betaling</t>
  </si>
  <si>
    <t>Datum eerste kwartaal betaling</t>
  </si>
  <si>
    <t>Max voorshot per  periode</t>
  </si>
  <si>
    <t># kwartaal betalingen</t>
  </si>
  <si>
    <t># jaar betalingen</t>
  </si>
  <si>
    <t xml:space="preserve">Cum. voorshot </t>
  </si>
  <si>
    <t>Jaar betaling</t>
  </si>
  <si>
    <t># Kwartaal betaling</t>
  </si>
  <si>
    <t>Betaal data (kwartaal,jaar)</t>
  </si>
  <si>
    <t>Eerste kwartaal</t>
  </si>
  <si>
    <t>Voorschot betaling</t>
  </si>
  <si>
    <t xml:space="preserve">Betaal data </t>
  </si>
  <si>
    <t>Betaal datum</t>
  </si>
  <si>
    <t>Aantal partners</t>
  </si>
  <si>
    <t>Startdatum*:</t>
  </si>
  <si>
    <t>Subsidiebedrag*:</t>
  </si>
  <si>
    <t>Datum beschikking*:</t>
  </si>
  <si>
    <t>Einddatum*:</t>
  </si>
  <si>
    <t>Titel:</t>
  </si>
  <si>
    <t>Penvoerder:</t>
  </si>
  <si>
    <t>Type begroting*</t>
  </si>
  <si>
    <t>Check</t>
  </si>
  <si>
    <t>Correctie laatste betaling</t>
  </si>
  <si>
    <t>Titel van het project:</t>
  </si>
  <si>
    <t>Looptijd van het project:</t>
  </si>
  <si>
    <t>Totale projectkosten</t>
  </si>
  <si>
    <t>Totaal</t>
  </si>
  <si>
    <t>Loonkosten</t>
  </si>
  <si>
    <t>D1</t>
  </si>
  <si>
    <t>D2</t>
  </si>
  <si>
    <t>D4</t>
  </si>
  <si>
    <t>Afschrijving per uur</t>
  </si>
  <si>
    <t>Omschrijving</t>
  </si>
  <si>
    <t>Projectnummer:</t>
  </si>
  <si>
    <t>startdatum project:</t>
  </si>
  <si>
    <t>einddatum project:</t>
  </si>
  <si>
    <t>DEMO</t>
  </si>
  <si>
    <t>Onderdeel A: Totale investeringskosten</t>
  </si>
  <si>
    <t>totaal</t>
  </si>
  <si>
    <t>Totale investeringskosten</t>
  </si>
  <si>
    <t>Onderdeel B: Referentie-investering</t>
  </si>
  <si>
    <t>TOTALE PROJECTKOSTEN</t>
  </si>
  <si>
    <t>Gevraagde Subsidie</t>
  </si>
  <si>
    <t>€</t>
  </si>
  <si>
    <t>%</t>
  </si>
  <si>
    <t>Project</t>
  </si>
  <si>
    <t>Dossier</t>
  </si>
  <si>
    <t>Actor</t>
  </si>
  <si>
    <t>Activiteittype</t>
  </si>
  <si>
    <t>Totale referentie-investering</t>
  </si>
  <si>
    <t>B. Referentiesituatie</t>
  </si>
  <si>
    <t>Steun door bestuursorganen of Europese Commissie</t>
  </si>
  <si>
    <t>Maximale subsidie</t>
  </si>
  <si>
    <t>Aan derden verschuldigde kosten</t>
  </si>
  <si>
    <t>Type organisatie</t>
  </si>
  <si>
    <t>Naam deelnemer</t>
  </si>
  <si>
    <t>Titel project</t>
  </si>
  <si>
    <t>ONDERDEEL A</t>
  </si>
  <si>
    <t>A1.</t>
  </si>
  <si>
    <t>Kosten €</t>
  </si>
  <si>
    <t>Functie</t>
  </si>
  <si>
    <t>Totale loonkosten</t>
  </si>
  <si>
    <t>A2.</t>
  </si>
  <si>
    <t>Omschrijving kosten</t>
  </si>
  <si>
    <t>Aanschafwaarde</t>
  </si>
  <si>
    <t xml:space="preserve">Totale kosten 'aangeschafte machines en apparatuur' </t>
  </si>
  <si>
    <t>A3.</t>
  </si>
  <si>
    <t>Prijs per eenheid</t>
  </si>
  <si>
    <t>ONDERDEEL B</t>
  </si>
  <si>
    <t xml:space="preserve">Omschrijving </t>
  </si>
  <si>
    <t>ONDERDEEL C</t>
  </si>
  <si>
    <t>Financiering van het project:</t>
  </si>
  <si>
    <t>C1.</t>
  </si>
  <si>
    <t>C2.</t>
  </si>
  <si>
    <t>C3.</t>
  </si>
  <si>
    <t>Integrale kostensystematiek</t>
  </si>
  <si>
    <t>Loonkosten +50% opslag systematiek</t>
  </si>
  <si>
    <t>l</t>
  </si>
  <si>
    <t>Let op!</t>
  </si>
  <si>
    <t>Projectkosten</t>
  </si>
  <si>
    <t xml:space="preserve">A1 Loonkosten </t>
  </si>
  <si>
    <t>Indien een deel van de activiteiten van het project wordt uitbesteed, kunnen de aan derden verschuldigde kosten aan het project worden toegerekend.</t>
  </si>
  <si>
    <t>Projectoverzicht</t>
  </si>
  <si>
    <t>F6 Extra investeringskosten</t>
  </si>
  <si>
    <t>F1 Investeringkosten</t>
  </si>
  <si>
    <t>Cash ontvangen</t>
  </si>
  <si>
    <t xml:space="preserve">B/F11 Gecommiteerde Subsidie  </t>
  </si>
  <si>
    <t>Cash bijdrage</t>
  </si>
  <si>
    <t>Toelichting</t>
  </si>
  <si>
    <t>Onderdeel C Financiering van het project</t>
  </si>
  <si>
    <t>De onderstaande tabel wordt automatisch gevuld uit de andere werkbladen.</t>
  </si>
  <si>
    <t xml:space="preserve">Voor meer informatie: </t>
  </si>
  <si>
    <t xml:space="preserve">    Voor meer informatie: </t>
  </si>
  <si>
    <t>Voor meer informatie:</t>
  </si>
  <si>
    <t xml:space="preserve">www.rvo.nl/subsidies-regelingen/subsidiespelregels/subsidiabele-kosten-algemeen/kosten-apparatuur </t>
  </si>
  <si>
    <t>www.rvo.nl/subsidies-regelingen/subsidiespelregels/subsidiabele-kosten-algemeen/kosten-materialen</t>
  </si>
  <si>
    <t>www.rvo.nl/subsidies-regelingen/subsidiespelregels/subsidiabele-kosten-algemeen/kosten-derden-en-uitbesteding</t>
  </si>
  <si>
    <t>Voor het invullen van onderstaande (geel gearceerde) velden wordt u verzocht eerst de toelichting te lezen.</t>
  </si>
  <si>
    <t>Reeds verstrekte steun door bestuursorganen of Europese Commissie</t>
  </si>
  <si>
    <t>www.rvo.nl/subsidies-regelingen/subsidiespelregels/standaardformulieren/mkb-toets</t>
  </si>
  <si>
    <t>www.rvo.nl/subsidies-regelingen/subsidiespelregels/subsidiabele-kosten-algemeen/integrale-kostensystematiek</t>
  </si>
  <si>
    <t>Gebruikte loonsystematiek</t>
  </si>
  <si>
    <t>Ruimte voor toelichting onderdeel A t/m C</t>
  </si>
  <si>
    <t>C Voordeel uit EIA</t>
  </si>
  <si>
    <t>Kosten voor DEMO staan in kolommen K (F1 Investeringskosten) en L (F6 Extra investeringskosten)</t>
  </si>
  <si>
    <t>Actor-ID</t>
  </si>
  <si>
    <t>Nog te financieren</t>
  </si>
  <si>
    <t>De onderstaande tabel dient ter informatie en wordt automatisch gevuld. U hoeft hier niets in te vullen.</t>
  </si>
  <si>
    <t>Organisatietype</t>
  </si>
  <si>
    <t>Overzicht van de maximale subsidiepercentages per activiteit</t>
  </si>
  <si>
    <t>SUBSIDIEPERCENTAGES</t>
  </si>
  <si>
    <t>Privaat</t>
  </si>
  <si>
    <t>Deelnemer</t>
  </si>
  <si>
    <t>Einddatum mijlpaal</t>
  </si>
  <si>
    <t>Mijlpalenbegroting</t>
  </si>
  <si>
    <t>Kosten per mijlpaal</t>
  </si>
  <si>
    <t>periode mijlpaal 1</t>
  </si>
  <si>
    <t>periode mijlpaal 2</t>
  </si>
  <si>
    <t>periode mijlpaal 3</t>
  </si>
  <si>
    <t>periode mijlpaal 4</t>
  </si>
  <si>
    <t>Ruimte voor toelichting</t>
  </si>
  <si>
    <t>periode mijlpaal 5</t>
  </si>
  <si>
    <t>Totaal privaat nog te financieren</t>
  </si>
  <si>
    <t>Sector</t>
  </si>
  <si>
    <t>Privaat in-Kind</t>
  </si>
  <si>
    <t>Onderstaande velden zijn nodig om de private In-kind bijdrage te berekenen!</t>
  </si>
  <si>
    <t>Let op: dit format is uitsluitend bestemd voor projecten met meer dan 10 deelnemers!</t>
  </si>
  <si>
    <t>Lijstnaam = Organisatietype</t>
  </si>
  <si>
    <t>Lijstnaam = Sector</t>
  </si>
  <si>
    <t>Als u de machine of apparatuur niet uitsluitend voor het project heeft aangeschaft, mag u de afschrijfkosten of leasetermijnen alleen meenemen als door u</t>
  </si>
  <si>
    <t>een sluitende tijdregistratie wordt bijgehouden. De kosten worden dan meegenomen naar evenredigheid van tijd gedurende welke de machine of het apparaat</t>
  </si>
  <si>
    <t>Onder verbruikte materialen worden stoffen verstaan die bestemd zijn voor eenmalig gebruik ten behoeve van het project en na bewerking geen zelfstandige</t>
  </si>
  <si>
    <t>zaak meer zijn. Hulpmiddelen zijn zelfstandige zaken die speciaal voor het project worden aangeschaft, niet langer dan gedurende het project worden gebruikt</t>
  </si>
  <si>
    <t>en na afloop van het project niet meer bruikbaar zijn.</t>
  </si>
  <si>
    <t>Indien andere subsidie is verstrekt voor hetzelfde project of een deel daarvan, dan dient u dit op te voeren in de begroting. In het modelprojectplan onder</t>
  </si>
  <si>
    <t>nagaan of en hoe deze subsidie cumuleert met de in deze aanvraag gevraagde subsidie. Natuurlijk kunt u ook vóór indiening van uw aanvraag contact opnemen</t>
  </si>
  <si>
    <t>Een deelnemer mag slechts één van bovenstaande methodieken gebruiken!</t>
  </si>
  <si>
    <t xml:space="preserve">wordt gebruikt voor het project, gerelateerd aan de normale bezetting. Indien u integrale kosten systematiek gebruikt dan kunt u hier alleen kosten opvoeren als </t>
  </si>
  <si>
    <t>Dit betreft alle (andere) kosten waarvoor u een factuur ontvangt en direct gerelateerd zijn aan de uitvoering van het project.</t>
  </si>
  <si>
    <t>Let op: Niet subsidiabele kosten</t>
  </si>
  <si>
    <t>Startdatum mijlpaal</t>
  </si>
  <si>
    <t>Percentage betaling</t>
  </si>
  <si>
    <t>Gevraagde subsidie</t>
  </si>
  <si>
    <t>De volgende kosten zijn in ieder geval niet subsidiabel:</t>
  </si>
  <si>
    <t>Kosten accountant om de controleverklaring op te stellen.</t>
  </si>
  <si>
    <t>Subsidiabele kosten</t>
  </si>
  <si>
    <t>T.b.v. totale projectkosten incl. DEMO:</t>
  </si>
  <si>
    <t>Investeringskosten</t>
  </si>
  <si>
    <t>Experimentele ontwikkeling (EO), pilotproject</t>
  </si>
  <si>
    <t xml:space="preserve">Artikel in de Algemene Groepsvrijstellingsverordening </t>
  </si>
  <si>
    <t xml:space="preserve">Kosten voor binnenlandse reiskosten. </t>
  </si>
  <si>
    <t>Onderdeel B Overzicht Pilot subsidie per deelnemer</t>
  </si>
  <si>
    <t>Onderdeel B: Exploitatiewinst</t>
  </si>
  <si>
    <t>Aanvrager</t>
  </si>
  <si>
    <t>Extra investeringskosten (A-B)</t>
  </si>
  <si>
    <t>B. Exploitatiewinst</t>
  </si>
  <si>
    <t>Gegevens deelnemer:</t>
  </si>
  <si>
    <t>Lijstnaam = BTW</t>
  </si>
  <si>
    <t>Lijstnaam = Loonsystematiek</t>
  </si>
  <si>
    <t>Verbruik (hoeveelheden)</t>
  </si>
  <si>
    <t>Overzicht subsidie deelnemer:</t>
  </si>
  <si>
    <t>Gevraagde subsidie (B)</t>
  </si>
  <si>
    <t>A1. Gronden en gebouwen</t>
  </si>
  <si>
    <t>A2. Installaties en machines</t>
  </si>
  <si>
    <t>Pilot</t>
  </si>
  <si>
    <t>Nog te financieren eigen aandeel</t>
  </si>
  <si>
    <t>Toelichting 'Financiering'</t>
  </si>
  <si>
    <t>Bevat het resterende nog te financieren deel na aftrek van subsidie(s) en financiering door derden</t>
  </si>
  <si>
    <t>Algemeen</t>
  </si>
  <si>
    <t>Pilotprojecten; Experimentele ontwikkeling (EO)</t>
  </si>
  <si>
    <t>A4 Immateriële activa</t>
  </si>
  <si>
    <t>B1. Gronden en gebouwen</t>
  </si>
  <si>
    <t>B2. Installaties en machines</t>
  </si>
  <si>
    <t>B4. Immateriële activa</t>
  </si>
  <si>
    <t>A1/B1 Gronden en gebouwen</t>
  </si>
  <si>
    <t>A2/B2 Installaties en machines</t>
  </si>
  <si>
    <t>A3. Materialen en hulpmiddelen</t>
  </si>
  <si>
    <t>B3. Materialen en hulpmiddelen</t>
  </si>
  <si>
    <t>A3/B3 Materialen en hulpmiddelen</t>
  </si>
  <si>
    <t>A4/B4 Immateriële activa</t>
  </si>
  <si>
    <t>Onderdeel C: Subsidie deelnemer</t>
  </si>
  <si>
    <t>C1</t>
  </si>
  <si>
    <t>C2</t>
  </si>
  <si>
    <t>C3</t>
  </si>
  <si>
    <t>Onderdeel D: Financiering van het project</t>
  </si>
  <si>
    <t>D3</t>
  </si>
  <si>
    <t>Ruimte voor toelichting onderdeel A t/m D</t>
  </si>
  <si>
    <t>Onderdeel C Gevraagde subsidie per deelnemer</t>
  </si>
  <si>
    <t>Onderdeel D Financiering van het project</t>
  </si>
  <si>
    <t>Exploitatiewinst</t>
  </si>
  <si>
    <t>A1 Gronden en gebouwen</t>
  </si>
  <si>
    <t>A2 Installaties en machines</t>
  </si>
  <si>
    <t>A3 Materialen en hulpmiddelen</t>
  </si>
  <si>
    <t>Onderdeel B Exploitatiewinst</t>
  </si>
  <si>
    <t>Bijlage verwachte exploitatie winsten en verliezen</t>
  </si>
  <si>
    <t>Disconteringspercentage:</t>
  </si>
  <si>
    <t>Opbrengsten exploitatie</t>
  </si>
  <si>
    <t>Jaartal:</t>
  </si>
  <si>
    <t>Totale opbrengsten exploitatie</t>
  </si>
  <si>
    <t>Kosten exploitatie</t>
  </si>
  <si>
    <t>Totale kosten exploitatie</t>
  </si>
  <si>
    <t>Verrekening opbrengsten en kosten exploitatie</t>
  </si>
  <si>
    <t>Totaal opbrengsten exploitatie</t>
  </si>
  <si>
    <t xml:space="preserve">Totaal kosten exploitatie </t>
  </si>
  <si>
    <t>Saldo (opbrengsten - kosten)</t>
  </si>
  <si>
    <t>Toelichtingsveld prognose exploitatie</t>
  </si>
  <si>
    <t>B1. Vul hiervoor het tabblad 'Exploitatie' in</t>
  </si>
  <si>
    <t xml:space="preserve">Saldo € </t>
  </si>
  <si>
    <t>Kosten voor kennisverspreidingsactiviteiten, omdat kennisverspreiding niet past binnen de definitie van experimentele ontwikkeling</t>
  </si>
  <si>
    <t xml:space="preserve">Aanvrager: </t>
  </si>
  <si>
    <t>Verwachte levensduur:</t>
  </si>
  <si>
    <t>jaar</t>
  </si>
  <si>
    <t>Rij toevoegen</t>
  </si>
  <si>
    <t>Soort opbrengst</t>
  </si>
  <si>
    <t>Soort Kosten</t>
  </si>
  <si>
    <t>[Post 1]</t>
  </si>
  <si>
    <t>[Post 2]</t>
  </si>
  <si>
    <t>[Post 3]</t>
  </si>
  <si>
    <t>[Post 4]</t>
  </si>
  <si>
    <t>[Post 5]</t>
  </si>
  <si>
    <t>[Post 6]</t>
  </si>
  <si>
    <t>Begroting Demonstratie Energie-Innovatie (DEI)</t>
  </si>
  <si>
    <t>Deelnemer 1</t>
  </si>
  <si>
    <t>Deelnemer 2</t>
  </si>
  <si>
    <t>Deelnemer 3</t>
  </si>
  <si>
    <t>Organisatienaam</t>
  </si>
  <si>
    <t>Publiek</t>
  </si>
  <si>
    <t>Overheid met publieke taken</t>
  </si>
  <si>
    <t>Overheid met private taken</t>
  </si>
  <si>
    <t>Overig</t>
  </si>
  <si>
    <t>Cash bijdrage aan:</t>
  </si>
  <si>
    <t>P</t>
  </si>
  <si>
    <t>Deze tabel toont de hoeveelheid cash die naar kennisinstellingen gaat en hoeveel cash vanuit private organisaties komt</t>
  </si>
  <si>
    <t>Sector: Publiek/Privaat</t>
  </si>
  <si>
    <t>Cash bijdrage aan KI's</t>
  </si>
  <si>
    <t>Private cash bijdrage</t>
  </si>
  <si>
    <t>Deze tabel is nodig voor Monitoring: wie levert cash en wie ontvangt?</t>
  </si>
  <si>
    <t>Organisatie</t>
  </si>
  <si>
    <t>Controle:</t>
  </si>
  <si>
    <t>Organisatietype sponsor</t>
  </si>
  <si>
    <t>Organisatietype ontvanger cash</t>
  </si>
  <si>
    <t>Bedrag (€)</t>
  </si>
  <si>
    <t>Totaal private cash bijdrage naar publiek</t>
  </si>
  <si>
    <t>Extra steun</t>
  </si>
  <si>
    <t>Reeds verstrekte steun door bestuursorganen of Europese Commissie (t.b.v. cel D33)</t>
  </si>
  <si>
    <t>Sponsor 1</t>
  </si>
  <si>
    <t>Sponsor 2</t>
  </si>
  <si>
    <t>Sponsor 3</t>
  </si>
  <si>
    <t>Sponsor 4</t>
  </si>
  <si>
    <t>Aanvrager / Penvoerder</t>
  </si>
  <si>
    <t>Derden die financieel bijdragen aan het project, maar geen deelnemer zijn:</t>
  </si>
  <si>
    <t>Demo (geen infra)</t>
  </si>
  <si>
    <t>Het totaal aan subsidiabele projectkosten voor pilotprojecten en/of de totale investeringskosten voor demonstratieprojecten.</t>
  </si>
  <si>
    <t>Machines en apparaten die niet uitsluitend voor het project worden gebruikt</t>
  </si>
  <si>
    <t>A3. b: Verbruikte materialen en hulpmiddelen</t>
  </si>
  <si>
    <t>A3. c: Overige aan derden verschuldigde kosten</t>
  </si>
  <si>
    <t>Totaal aan derden verschuldigde kosten</t>
  </si>
  <si>
    <t>Financiering van (sponsor):</t>
  </si>
  <si>
    <t>Demo-Infra</t>
  </si>
  <si>
    <t xml:space="preserve">Overzicht kosten </t>
  </si>
  <si>
    <t>Naam Aanvrager/Penvoerder</t>
  </si>
  <si>
    <t>Grote onderneming</t>
  </si>
  <si>
    <t>Middelgrote onderneming</t>
  </si>
  <si>
    <t>Kleine onderneming</t>
  </si>
  <si>
    <t>BTW-plichtig</t>
  </si>
  <si>
    <t>BTW-vrijgesteld</t>
  </si>
  <si>
    <t>productie opleveren of dezelfde capaciteit hebben als onderdeel A. Motivatie en toelichting geeft u in het projectplan.</t>
  </si>
  <si>
    <t>Model Begroting Pilotprojecten / Experimentele Ontwikkeling</t>
  </si>
  <si>
    <t>Demonstratie en Pilots energie-innovatie</t>
  </si>
  <si>
    <t>Demonstratie en pilots energie-innovatie</t>
  </si>
  <si>
    <t>Uitleg posten Begroting Demo (geen infra)</t>
  </si>
  <si>
    <t>Uitleg posten Begroting Infra en Exploitatie</t>
  </si>
  <si>
    <t>A2 Machines en apparaten die niet uitsluitend voor het project worden gebruikt</t>
  </si>
  <si>
    <t>A3 Aan derden verschuldigde kosten</t>
  </si>
  <si>
    <t>Niet uitsluitend voor het project aangeschaft</t>
  </si>
  <si>
    <t>b: Verbruikte materialen en hulpmiddelen</t>
  </si>
  <si>
    <t>c: Overige aan derden verschuldigde kosten</t>
  </si>
  <si>
    <t>Handelsnaam derde</t>
  </si>
  <si>
    <t>Exp. ontwikkeling, niet-economische activiteiten van onderzoeksorganisaties</t>
  </si>
  <si>
    <t>Voor u begint</t>
  </si>
  <si>
    <t>Uitleg gele tabbladen</t>
  </si>
  <si>
    <t>Uitleg posten Pilotprojecten</t>
  </si>
  <si>
    <t xml:space="preserve">a: Apparatuur uitsluitend voor het project aangeschaft </t>
  </si>
  <si>
    <t>Meer informatie</t>
  </si>
  <si>
    <t>Algemene Groepsvrijstellingsverordering</t>
  </si>
  <si>
    <t>Praktische informatie over de regeling vindt u op:</t>
  </si>
  <si>
    <t>Algemene Groepsvrijstellingsverordering:</t>
  </si>
  <si>
    <t>Thema:</t>
  </si>
  <si>
    <t>Lijstnaam = Thema</t>
  </si>
  <si>
    <t>www.rvo.nl/subsidies-regelingen/subsidiespelregels/subsidiabele-kosten-algemeen/Loonkosten plus vaste-opslag-systematiek</t>
  </si>
  <si>
    <t>Subsidiespelregels ministerie van Economische Zaken en Klimaat | RVO.nl</t>
  </si>
  <si>
    <t xml:space="preserve">N.B. Als u gebruik wilt maken van een MKB-toeslag, dan kunt u de MKB-toets invullen en meesturen bij uw aanvraag. </t>
  </si>
  <si>
    <t xml:space="preserve">U kunt daarbij gebruik maken van de online  MKB-toets op de website van de Europese Commissie: </t>
  </si>
  <si>
    <t>Deelnemer 4</t>
  </si>
  <si>
    <t>Deelnemer 5</t>
  </si>
  <si>
    <t>Deelnemer 6</t>
  </si>
  <si>
    <t>Deelnemer 7</t>
  </si>
  <si>
    <t>Deelnemer 8</t>
  </si>
  <si>
    <t>Deelnemer 9</t>
  </si>
  <si>
    <t>Deelnemer 10</t>
  </si>
  <si>
    <t>D5</t>
  </si>
  <si>
    <t>D6</t>
  </si>
  <si>
    <t>D7</t>
  </si>
  <si>
    <t>D8</t>
  </si>
  <si>
    <t>D9</t>
  </si>
  <si>
    <t>D10</t>
  </si>
  <si>
    <t xml:space="preserve">    Deze methode is vooral geschikt voor grote organisaties die regelmatig subsidie bij RVO aanvragen.</t>
  </si>
  <si>
    <t xml:space="preserve">    Voor meer informatie:</t>
  </si>
  <si>
    <t xml:space="preserve">    De directe loonkosten van projectmedewerkers wordt opgevoerd en vermeerderd met 50% opslag.</t>
  </si>
  <si>
    <t xml:space="preserve">    Indien er geen loonkosten wordt gemaakt maar niettemin arbeid wordt verricht €60,00 per uur. </t>
  </si>
  <si>
    <t>Kosten voor (administratief) projectmanagement, zoals voortgang monitoring, contracten opstellen tussen samenwerkingspartijen, de voortgangs-</t>
  </si>
  <si>
    <t xml:space="preserve">rapportages voor RVO, planning, budgettering, escaleren naar stuurgroep, projectbesturing, projectbewaking. </t>
  </si>
  <si>
    <t>Het totaal aan subsidie of steun die ontvangen wordt vanuit andere publieke partijen.</t>
  </si>
  <si>
    <t>Totaal per deelnemer</t>
  </si>
  <si>
    <t>Totaal:</t>
  </si>
  <si>
    <t>[Dit veld wordt door RVO ingevuld]</t>
  </si>
  <si>
    <t xml:space="preserve">Aantal partners: </t>
  </si>
  <si>
    <t>Verplichte bijlage bij infrastructuurprojecten</t>
  </si>
  <si>
    <t>Resultaat mijlpalen</t>
  </si>
  <si>
    <t>Beschrijf hieronder kort per mijlpaal in wat het te behalen resultaat is:</t>
  </si>
  <si>
    <t>periode mijlpaal 6</t>
  </si>
  <si>
    <t>periode mijlpaal 7</t>
  </si>
  <si>
    <t>periode mijlpaal 8</t>
  </si>
  <si>
    <t>[selecteer "ja" achter het juiste type!]</t>
  </si>
  <si>
    <t>LET OP: Deze lijsten worden op diverse tabbladen gebruikt in formules! Niet zomaar aanpassen of verplaatsen!</t>
  </si>
  <si>
    <t>Demo-Infra en Exploitatie</t>
  </si>
  <si>
    <t>Onderzoeksorganisatie - economische activiteiten</t>
  </si>
  <si>
    <t>Onderzoeksorganisatie - niet economische activiteiten</t>
  </si>
  <si>
    <t>Lijstnaam = Geldin</t>
  </si>
  <si>
    <t>Deze datums dienen overeen te komen met de datums op uw aanvraagformulier!</t>
  </si>
  <si>
    <t>&lt;maak een keuze&gt;</t>
  </si>
  <si>
    <t>WP/
Fase</t>
  </si>
  <si>
    <t>Rol in het project</t>
  </si>
  <si>
    <t xml:space="preserve">Toelichting IKS bijvoorbeeld: divisie R&amp;D, loonkosten 10. </t>
  </si>
  <si>
    <t xml:space="preserve">Uurtarief € </t>
  </si>
  <si>
    <t xml:space="preserve"> Aanschafdatum</t>
  </si>
  <si>
    <t>Afschrijving in jaren (minimaal 5 jaar)</t>
  </si>
  <si>
    <t>Fiscale afschrijving per jaar.</t>
  </si>
  <si>
    <t>Totaal uren bij normale bezetting per jaar.</t>
  </si>
  <si>
    <t>Aantal uur in gebruik t.b.v. project</t>
  </si>
  <si>
    <t>KOLOM VERBERGEN!!</t>
  </si>
  <si>
    <t>Deze kolom geeft weer welke restwaarde nog binnen het project wordt afgeschreven</t>
  </si>
  <si>
    <t xml:space="preserve">Restwaarde afschrijvingen </t>
  </si>
  <si>
    <r>
      <t>A3. a: Apparatuur uitsluitend voor het project aangeschaft</t>
    </r>
    <r>
      <rPr>
        <sz val="10"/>
        <rFont val="Arial"/>
        <family val="2"/>
      </rPr>
      <t xml:space="preserve"> </t>
    </r>
  </si>
  <si>
    <t xml:space="preserve">Aanschafdatum, de datum moet altijd binnen de projectperiode liggen. </t>
  </si>
  <si>
    <t>Restwaarde €</t>
  </si>
  <si>
    <t>Subsidiabele kosten totaal €</t>
  </si>
  <si>
    <t>A4.</t>
  </si>
  <si>
    <t>Totaal onderdeel B (= A1 t/m A3)</t>
  </si>
  <si>
    <t>Maximale subsidiepercentage</t>
  </si>
  <si>
    <t xml:space="preserve">Maximale subsidie </t>
  </si>
  <si>
    <t xml:space="preserve">Gevraagde subsidie </t>
  </si>
  <si>
    <t>Geef bij de opmerkingen aan hoe u dit deel financiert.</t>
  </si>
  <si>
    <t>Activiteit (t.b.v. berekening subsidiepercentages)</t>
  </si>
  <si>
    <t>Opslag</t>
  </si>
  <si>
    <t>Lijstnaam = Opslag</t>
  </si>
  <si>
    <t>Middelgrote bedrijven (10%)</t>
  </si>
  <si>
    <t>Kleine bedrijven (20%)</t>
  </si>
  <si>
    <t>geen toeslag</t>
  </si>
  <si>
    <t>Let op: Geef in de ruimte voor toelichting (onderaan dit blad) de referentiesituatie op. De referentie moet evenveel</t>
  </si>
  <si>
    <t>Model Begroting Demonstratieprojecten (geen infra)</t>
  </si>
  <si>
    <t>(a) waarbij de investering als afzonderlijke investering kan worden vastgesteld</t>
  </si>
  <si>
    <t>(b) waarbij de investering verrekend wordt met referentiekosten</t>
  </si>
  <si>
    <t>(c) voor kleine installaties waar geen vergelijkbaar traditioneel systeem voor bestaat</t>
  </si>
  <si>
    <t>Lijstnaam = Hernieuwbare</t>
  </si>
  <si>
    <t>Lijstnaam = nvt</t>
  </si>
  <si>
    <t>niet van toepassing</t>
  </si>
  <si>
    <t>Type demonstratieproject</t>
  </si>
  <si>
    <t>A. Investeringskosten</t>
  </si>
  <si>
    <t>Maximale steun</t>
  </si>
  <si>
    <r>
      <rPr>
        <sz val="10"/>
        <rFont val="Arial"/>
        <family val="2"/>
      </rPr>
      <t>Maximaal subsidiepercentage (voor informatie, zie</t>
    </r>
    <r>
      <rPr>
        <u/>
        <sz val="10"/>
        <rFont val="Arial"/>
        <family val="2"/>
      </rPr>
      <t xml:space="preserve"> </t>
    </r>
    <r>
      <rPr>
        <u/>
        <sz val="10"/>
        <color indexed="12"/>
        <rFont val="Arial"/>
        <family val="2"/>
      </rPr>
      <t>tabblad 'Subsidiepercentages'</t>
    </r>
    <r>
      <rPr>
        <u/>
        <sz val="10"/>
        <rFont val="Arial"/>
        <family val="2"/>
      </rPr>
      <t>)</t>
    </r>
  </si>
  <si>
    <t>Model Begroting Infra en Exploitatie</t>
  </si>
  <si>
    <t>Kosten voor Pilots staan in kolom F tot en met I</t>
  </si>
  <si>
    <t>Cash bijdrage (kolom M) en cash ontvangen (kolom N) staat altijd achter EO maar geldt voor alle typen activiteiten</t>
  </si>
  <si>
    <t>Aanvraagnummer:</t>
  </si>
  <si>
    <t>(inclusief penvoerder)</t>
  </si>
  <si>
    <t>Startdatum:</t>
  </si>
  <si>
    <t>Einddatum:</t>
  </si>
  <si>
    <t># kwart. betalingen:</t>
  </si>
  <si>
    <t>Betaal data:</t>
  </si>
  <si>
    <t>Datum verlening:</t>
  </si>
  <si>
    <t>Subsidiebedrag:</t>
  </si>
  <si>
    <t xml:space="preserve">Start activiteiten: </t>
  </si>
  <si>
    <t>1e kwartaaldatum:</t>
  </si>
  <si>
    <t>Overallbegroting:</t>
  </si>
  <si>
    <t>Deelnemer:</t>
  </si>
  <si>
    <t>A2</t>
  </si>
  <si>
    <t>A3</t>
  </si>
  <si>
    <t>A4</t>
  </si>
  <si>
    <t>A5</t>
  </si>
  <si>
    <t>A6</t>
  </si>
  <si>
    <t>A7</t>
  </si>
  <si>
    <t>A8</t>
  </si>
  <si>
    <t>A9</t>
  </si>
  <si>
    <t>A10</t>
  </si>
  <si>
    <t>A11</t>
  </si>
  <si>
    <t>Gevraagde subsidie:</t>
  </si>
  <si>
    <t>Betaling (90/100%):</t>
  </si>
  <si>
    <t>Rekenschema</t>
  </si>
  <si>
    <t>Van:</t>
  </si>
  <si>
    <t>Tot:</t>
  </si>
  <si>
    <t>Penvoerder</t>
  </si>
  <si>
    <t>Mijlpaal 1</t>
  </si>
  <si>
    <t>Mijlpaal 2</t>
  </si>
  <si>
    <t>Mijlpaal 3</t>
  </si>
  <si>
    <t>Mijlpaal 4</t>
  </si>
  <si>
    <t>Mijlpaal 5</t>
  </si>
  <si>
    <t>Mijlpaal 6</t>
  </si>
  <si>
    <t>Mijlpalenbegroting:</t>
  </si>
  <si>
    <t># betalingen:</t>
  </si>
  <si>
    <t>(Indien de eerste betaaldatum niet samenvalt met een "standaard kwartaaldatum" dan wordt hier een extra betaalmoment bijgeteld)</t>
  </si>
  <si>
    <t>Te betalen subsidie:</t>
  </si>
  <si>
    <t>% betaling:</t>
  </si>
  <si>
    <t>Betaaldata:</t>
  </si>
  <si>
    <t>Mijlpaal 1:</t>
  </si>
  <si>
    <t>Maanden looptijd:</t>
  </si>
  <si>
    <t>1e kwartaalmoment:</t>
  </si>
  <si>
    <t>Mijlpaal 2:</t>
  </si>
  <si>
    <t>Mijlpaal 3:</t>
  </si>
  <si>
    <t>Mijlpaal 4:</t>
  </si>
  <si>
    <t>Mijlpaal 5:</t>
  </si>
  <si>
    <t>Mijlpaal 6:</t>
  </si>
  <si>
    <t>VERREKENING GEVRAAGDE SUBSIDIE MET DE IN DE MIJLPALENBEGROTING OPGEGEVEN KOSTEN</t>
  </si>
  <si>
    <t>(LET OP: VRAAGT EEN DEELNEMER IN TOTAAL &lt;€25.000,- SUBSIDIE, DAN WORDT OP HET EERSTE BETAALMOMENT 100% UITGEKEERD!)</t>
  </si>
  <si>
    <t>Mijlpaal 7:</t>
  </si>
  <si>
    <t>Mijlpaal 8:</t>
  </si>
  <si>
    <t>Mijlpaal 7</t>
  </si>
  <si>
    <t>Mijlpaal 8</t>
  </si>
  <si>
    <t>met RVO om te horen wat dit voor uw subsidieaanvraag bij RVO zou betekenen.</t>
  </si>
  <si>
    <t>het hoofdstuk “Financiering” kunt u aangeven welke subsidie(s) het betreft en hier een toelichting op geven. RVO zal tijdens de beoordeling van uw aanvraag</t>
  </si>
  <si>
    <r>
      <rPr>
        <b/>
        <sz val="10"/>
        <rFont val="Verdana"/>
        <family val="2"/>
      </rPr>
      <t>1. Integrale kostensystematiek</t>
    </r>
    <r>
      <rPr>
        <sz val="10"/>
        <rFont val="Verdana"/>
        <family val="2"/>
      </rPr>
      <t xml:space="preserve"> (artikel 12 van het Kaderbesluit Nationale EZK- en LNV-subsidies) </t>
    </r>
  </si>
  <si>
    <r>
      <rPr>
        <b/>
        <sz val="10"/>
        <rFont val="Verdana"/>
        <family val="2"/>
      </rPr>
      <t>2. Loonkosten + 50% opslag systematiek</t>
    </r>
    <r>
      <rPr>
        <sz val="10"/>
        <rFont val="Verdana"/>
        <family val="2"/>
      </rPr>
      <t>, (artikel 13 van het Kaderbesluit Nationale EZK-en LNV-subsidies);</t>
    </r>
  </si>
  <si>
    <r>
      <rPr>
        <b/>
        <sz val="10"/>
        <rFont val="Verdana"/>
        <family val="2"/>
      </rPr>
      <t>3. Vast uurtarief van €60,00</t>
    </r>
    <r>
      <rPr>
        <sz val="10"/>
        <rFont val="Verdana"/>
        <family val="2"/>
      </rPr>
      <t xml:space="preserve"> (artikel 14 van het Kaderbesluit Nationale EZK- en LNV-subsidies). </t>
    </r>
  </si>
  <si>
    <t>de kosten geen deel uitmaken van het integrale kostentarief. Let op: alleen afschrijvingskosten die binnen de projectperiode vallen, zijn subsidiabel.</t>
  </si>
  <si>
    <t xml:space="preserve">Pilot </t>
  </si>
  <si>
    <t>demo infra</t>
  </si>
  <si>
    <t>demo geen infra</t>
  </si>
  <si>
    <t xml:space="preserve">Tabblad </t>
  </si>
  <si>
    <t>Flexibilisering van het energiesysteem (alleen pilots; AGVV artikel 25)</t>
  </si>
  <si>
    <t>Experimentele ontwikkeling, pilotproject (AGVV artikel 25)</t>
  </si>
  <si>
    <t>Lokale infrastructuur voorzieningen (AGVV artikel 56)</t>
  </si>
  <si>
    <t>Energie-efficiënte stadsverwarming en -koeling (AGVV artikel 46)</t>
  </si>
  <si>
    <t>Overige CO2 reducerende maatregelen (AGVV artikel 36)</t>
  </si>
  <si>
    <t>Energie-efficiëntie (AGVV artikel 38)</t>
  </si>
  <si>
    <t>Hernieuwbare energie (AGVV artikel 41)</t>
  </si>
  <si>
    <t>Recycling en hergebruik afval (AGVV artikel 47)</t>
  </si>
  <si>
    <t>Experimentele ontwikkeling, niet-economische activiteiten van onderzoeksorganisaties (AGVV artikel 25)</t>
  </si>
  <si>
    <t>Thema</t>
  </si>
  <si>
    <t>Geen Demo Infra mogelijk bij dit thema</t>
  </si>
  <si>
    <t>Geen Pilot mogelijk bij dit thema</t>
  </si>
  <si>
    <t>PilotKeuze</t>
  </si>
  <si>
    <t>DemoKeuze</t>
  </si>
  <si>
    <t>Lijstnaam=DemoKeuze</t>
  </si>
  <si>
    <t>Lijstnaam=PilotKeuze</t>
  </si>
  <si>
    <t>Lijstnaam=InfraKeuze</t>
  </si>
  <si>
    <t>InfraKeuze</t>
  </si>
  <si>
    <t>Let op! Organisatietype en Sector zijn aan elkaar gekoppeld en moeten zo blijven staan</t>
  </si>
  <si>
    <t xml:space="preserve">https://competition-policy.ec.europa.eu/state-aid/legislation/reference-discount-rates-and-recovery-interest-rates/reference-and-discount-rates_en </t>
  </si>
  <si>
    <t>Onderbouwing</t>
  </si>
  <si>
    <t>Toelichting en verwijzing naar document.</t>
  </si>
  <si>
    <t>totale investeringskosten</t>
  </si>
  <si>
    <t>totale subsidiabele kosten</t>
  </si>
  <si>
    <t>gevraagde subsidie</t>
  </si>
  <si>
    <t>Totale kosten die verband houden met dit project</t>
  </si>
  <si>
    <t>Nog te financieren subsidiabele kosten (=C1-C2-C3)</t>
  </si>
  <si>
    <t>Nog te financieren niet-subsidiabele kosten</t>
  </si>
  <si>
    <t>C1.1</t>
  </si>
  <si>
    <t>C4.</t>
  </si>
  <si>
    <t>C4.1</t>
  </si>
  <si>
    <r>
      <t xml:space="preserve">Investeringskosten die niet in aanmerking komen voor subsidie (niet subsidiabele projectkosten en samenhangende investeringskosten </t>
    </r>
    <r>
      <rPr>
        <b/>
        <i/>
        <sz val="10"/>
        <rFont val="Arial"/>
        <family val="2"/>
      </rPr>
      <t>-zie uitleg-</t>
    </r>
    <r>
      <rPr>
        <sz val="10"/>
        <rFont val="Arial"/>
        <family val="2"/>
      </rPr>
      <t>)</t>
    </r>
  </si>
  <si>
    <t>D1.</t>
  </si>
  <si>
    <t>D1.1</t>
  </si>
  <si>
    <t>D2.</t>
  </si>
  <si>
    <t>D3.</t>
  </si>
  <si>
    <t>D4.</t>
  </si>
  <si>
    <t>D4.1</t>
  </si>
  <si>
    <t>Nog te financieren subsidiabele kosten (=D1-D2-D3)</t>
  </si>
  <si>
    <t>Lijstnaam = Activiteittype</t>
  </si>
  <si>
    <t>RI</t>
  </si>
  <si>
    <t>Activiteit type</t>
  </si>
  <si>
    <t>Randvoorw. Innovatie</t>
  </si>
  <si>
    <r>
      <t xml:space="preserve">BTW (voor informatie, zie tabblad </t>
    </r>
    <r>
      <rPr>
        <u/>
        <sz val="10"/>
        <color indexed="30"/>
        <rFont val="Arial"/>
        <family val="2"/>
      </rPr>
      <t>'Uitleg Pilot en E.O.'</t>
    </r>
    <r>
      <rPr>
        <sz val="10"/>
        <color indexed="8"/>
        <rFont val="Arial"/>
        <family val="2"/>
      </rPr>
      <t>)</t>
    </r>
  </si>
  <si>
    <r>
      <t xml:space="preserve">BTW (voor informatie, zie tabblad </t>
    </r>
    <r>
      <rPr>
        <u/>
        <sz val="10"/>
        <color indexed="30"/>
        <rFont val="Arial"/>
        <family val="2"/>
      </rPr>
      <t>'Uitleg Pilot'</t>
    </r>
    <r>
      <rPr>
        <sz val="10"/>
        <color indexed="8"/>
        <rFont val="Arial"/>
        <family val="2"/>
      </rPr>
      <t>)</t>
    </r>
  </si>
  <si>
    <t>A5 Randvoorwaardelijke innovatie</t>
  </si>
  <si>
    <t>met elkaar verbonden zijn.</t>
  </si>
  <si>
    <t xml:space="preserve">in die gemaakt moeten worden als uw subsidieproject onderdeel is van een groter project, waarbij er een direct verband is tussen beide projecten en deze onlosmakelijk </t>
  </si>
  <si>
    <r>
      <t xml:space="preserve">Bij dit onderdeel vult u de eventuele niet-subsidiabele kosten in die betrekking hebben op de projectactiviteiten. Verder vult u bij onderdeel </t>
    </r>
    <r>
      <rPr>
        <b/>
        <sz val="10"/>
        <rFont val="Verdana"/>
        <family val="2"/>
      </rPr>
      <t>C1.1</t>
    </r>
    <r>
      <rPr>
        <sz val="10"/>
        <rFont val="Verdana"/>
        <family val="2"/>
      </rPr>
      <t xml:space="preserve"> ook de kosten</t>
    </r>
  </si>
  <si>
    <r>
      <t>Bij dit onderdeel vult u de eventuele niet-subsidiabele kosten in die betrekking hebben op de projectactiviteiten. Verder vult u bij onderdeel D</t>
    </r>
    <r>
      <rPr>
        <b/>
        <sz val="10"/>
        <rFont val="Verdana"/>
        <family val="2"/>
      </rPr>
      <t>1.1</t>
    </r>
    <r>
      <rPr>
        <sz val="10"/>
        <rFont val="Verdana"/>
        <family val="2"/>
      </rPr>
      <t xml:space="preserve"> ook de kosten</t>
    </r>
  </si>
  <si>
    <t>Financierder/deelnemer middels cash bijdrage/sponsoring:</t>
  </si>
  <si>
    <t>Toelichting 'Financiering' Private bijdragen in project kosten (cash bijdrage)</t>
  </si>
  <si>
    <t>Financierder/deelnemer middels in-kind bijdrage:</t>
  </si>
  <si>
    <t>In-kind bijdrage aan:</t>
  </si>
  <si>
    <t>Toelichting 'Financiering' Private bijdragen in project kosten (in-kind)</t>
  </si>
  <si>
    <t>Bijdrage in projectkosten (cash bijdrage)</t>
  </si>
  <si>
    <t>Bijdrage in projectkosten (in-kind)</t>
  </si>
  <si>
    <t>Bevat het totaal aan gevraagde subsidie en toont hoeveel procent dit van de totale projectkosten is.</t>
  </si>
  <si>
    <t>Bevat het totaal aan financiering door derden (cash bijdragen)</t>
  </si>
  <si>
    <t>Bevat het totaal aan financiering door derden (in-kind bijdragen)</t>
  </si>
  <si>
    <r>
      <t xml:space="preserve">In alle subsidieaanvragen is er bij de beoordeling aandacht voor de bijdrage die u zelf moet betalen. Als u uw eigen financiële bijdrage niet op tijd kunt leveren, is de kans groot dat de uitvoering van het project mislukt of dat het project pas veel later van start kan gaan. Daarom wordt de subsidieaanvraag afgewezen als er onvoldoende vertrouwen is in de financiële haalbaarheid. We wijzen subsidieaanvragen af indien er onvoldoende onderbouwing is hoe het eigen aandeel in de kosten (de eigen bijdrage naast de subsidie) gefinancierd gaat worden. In het projectplan wordt u gevraagd aan te geven hoe u de eigen bijdrage gaat financieren. Dit kan bijvoorbeeld onderbouwd worden met een verklaring van uw bank of investeerder, een (recent) jaarverslag en/of een businessplan. 
</t>
    </r>
    <r>
      <rPr>
        <b/>
        <sz val="8"/>
        <rFont val="Verdana"/>
        <family val="2"/>
      </rPr>
      <t xml:space="preserve">In dit tabblad vult u de (verschillende vormen van) financiering van de totale investeringskosten in. </t>
    </r>
    <r>
      <rPr>
        <b/>
        <sz val="8"/>
        <color indexed="10"/>
        <rFont val="Verdana"/>
        <family val="2"/>
      </rPr>
      <t>Let er op dat het totaalbedrag aansluit op de totale investeringskosten</t>
    </r>
    <r>
      <rPr>
        <sz val="8"/>
        <rFont val="Verdana"/>
        <family val="2"/>
      </rPr>
      <t>. Ook stuurt u bij uw aanvraag de documenten mee ter onderbouwing van dit overzicht. 
Zie voor meer informatie en spelregels: https://www.rvo.nl/onderwerpen/subsidiespelregels/ezk/financiering.</t>
    </r>
  </si>
  <si>
    <t xml:space="preserve"> [vul financieringswijze in]</t>
  </si>
  <si>
    <t xml:space="preserve"> [licht toe]</t>
  </si>
  <si>
    <t>Cash bijdrage is een financiële bijdrage (denk aan sponsering) die een deelnemer ontvangt om zijn activiteiten te bekostigen. De verstrekker van deze bijdrage voert zelf GEEN activiteiten uit binnen het project, maar dient wel opgenomen te worden als deelnemer in het tabblad "Project" en vermeld deze deelnemers ook in het projectplan. De deelnemer meldt zich aan en vult het formulier: aanmelding deelnemer en machtiging penvoerder in. Ook voert u, als penvoerder, de deelnemer in op het aanvraagportaal. Een begroting is voor de verstrekkende deelnemer verder NIET van toepassing.</t>
  </si>
  <si>
    <t xml:space="preserve">Wanneer een projectdeelnemer(s) wel activiteiten uitvoert, maar daarvoor geen subsidie aanvraagt / kan krijgen spreken we van een in-kind deelnemer. 
De in-kind deelnemer dient u wel op te nemen als deelnemer in het tabblad "Project". Voor de deelnemer vult u het tabblad begroting in met de kosten en activiteiten. Bij gevraagde subsidie vraagt u € 0 subsidie aan voor deze deelnemer. Ook voert u de deelnemer in op het aanvraagportaal. De deelnemer meldt zich aan en vult het formulier: aanmelding deelnemer en machtiging penvoerder in. </t>
  </si>
  <si>
    <t>Aantal uur</t>
  </si>
  <si>
    <t>Experimentele ontwikkeling (AGVV artikel 25)/randvoorwaardelijke innovatie (de-minimis)</t>
  </si>
  <si>
    <t>Test- en experimenteerinfrastructuurproject (AGVV artikel 26bis)</t>
  </si>
  <si>
    <t>Vast uurtarief van € 60,00</t>
  </si>
  <si>
    <t>Lijstnaam = ReferentieKeuze</t>
  </si>
  <si>
    <t>netto contante waarde</t>
  </si>
  <si>
    <t>Invullen in verband met leasekosten in de investerings- en referentiesituatie</t>
  </si>
  <si>
    <t>(a)</t>
  </si>
  <si>
    <t>Max Subsidie Circulair</t>
  </si>
  <si>
    <t>Max Subsidie Regeling</t>
  </si>
  <si>
    <t xml:space="preserve">Uitleg posten Begroting Test- en </t>
  </si>
  <si>
    <t>experimenteerinfrastructuur</t>
  </si>
  <si>
    <t>Max Looptijd (in jaren)</t>
  </si>
  <si>
    <t>Min deelnemers</t>
  </si>
  <si>
    <t>nog te financieren</t>
  </si>
  <si>
    <t xml:space="preserve">U dient de te verwachten investering op te voeren over de levensduur van de investering (minimaal 5 jaar), gerekend vanaf de ingebruikname van de investering. </t>
  </si>
  <si>
    <t xml:space="preserve">disconteringspercentage (= Europees  correctiemiddel). Het disconteringspercentage is aan verandering onderhevig. Het actuele disconteringspercentage </t>
  </si>
  <si>
    <t>dat u daarbij moet gebruiken kunt u vinden via de volgende link:</t>
  </si>
  <si>
    <t>https://competition-policy.ec.europa.eu/state-aid/legislation/reference-discount-rates-and-recovery-interest-rates/reference-and-discount-rates_en</t>
  </si>
  <si>
    <t xml:space="preserve">Het meest actuele percentage neemt u over in het geel gearceerde veld hierboven (onder "Disconteringspercentage"). Daarna vult u de hoogte van de investering </t>
  </si>
  <si>
    <t>in bij het jaartal waarin de ingebruikname van de investering is gepland.</t>
  </si>
  <si>
    <t/>
  </si>
  <si>
    <t xml:space="preserve">De kosten dient u te corrigeren naar de laatste dag van het eerste jaar van de investering (= netto contante waarde) door gebruik te maken van het Europees </t>
  </si>
  <si>
    <t>Investeringssteun voor test- en experimenteerinfrastructuur (art.26bis AGVV)</t>
  </si>
  <si>
    <t>Onderdeel B: Subsidie deelnemer</t>
  </si>
  <si>
    <t>B1</t>
  </si>
  <si>
    <t>B2</t>
  </si>
  <si>
    <t>B3</t>
  </si>
  <si>
    <t>Onderdeel C: Financiering van het project</t>
  </si>
  <si>
    <t>Test Infra</t>
  </si>
  <si>
    <r>
      <t>BTW (voor informatie, zie tabblad '</t>
    </r>
    <r>
      <rPr>
        <sz val="8"/>
        <rFont val="Arial"/>
        <family val="2"/>
      </rPr>
      <t>Uitleg Test Infra</t>
    </r>
    <r>
      <rPr>
        <sz val="10"/>
        <rFont val="Arial"/>
        <family val="2"/>
      </rPr>
      <t>')</t>
    </r>
  </si>
  <si>
    <t>Pilot / experimentele ontwikkeling (art. 25 AGVV)</t>
  </si>
  <si>
    <t>Demo energie-efficiëntie (art. 38 AGVV)</t>
  </si>
  <si>
    <t>Demo Hernieuwbare energieproductie (art. 41 AGVV)</t>
  </si>
  <si>
    <t>Energie-efficiënte stadsverwarming en -koeling (art. 46 AGVV)</t>
  </si>
  <si>
    <t>Demo infrastructuur (art. 56 AGVV)</t>
  </si>
  <si>
    <t xml:space="preserve"> =VERSCHUIVING(Lijsten!$I$2;VERGELIJKEN(Project!$B$16;Lijsten!$H$3:$H$28;0);0;AANTAL.ALS(Lijsten!$H$3:$H$28;Project!$B$16);1)</t>
  </si>
  <si>
    <t xml:space="preserve"> =VERSCHUIVING(Lijsten!$I$31;VERGELIJKEN(Project!$B$16;Lijsten!$H$32:$H$48;0);0;AANTAL.ALS(Lijsten!$H$32:$H$48;Project!$B$16);1)</t>
  </si>
  <si>
    <t xml:space="preserve"> =VERSCHUIVING(Lijsten!$I$51;VERGELIJKEN(Project!$B$16;Lijsten!$H$52:$H$64;0);0;AANTAL.ALS(Lijsten!$H$52:$H$64;Project!$B$16);1)</t>
  </si>
  <si>
    <t>Test en infrastructuur</t>
  </si>
  <si>
    <t>RVO:</t>
  </si>
  <si>
    <t>Demo Circulaire Economie (art. 47 AGVV)</t>
  </si>
  <si>
    <t>n.v.t.</t>
  </si>
  <si>
    <t>Demo Investeringssteun voor milieubescherming (art. 36 AGVV)</t>
  </si>
  <si>
    <t xml:space="preserve">Demonstratie </t>
  </si>
  <si>
    <t>Waterstof en Groene chemie.</t>
  </si>
  <si>
    <t>A3 Immateriële activa</t>
  </si>
  <si>
    <t>Onderdeel B Gevraagde subsidie per deelnemer</t>
  </si>
  <si>
    <t>&lt;niet van toepassing&gt;</t>
  </si>
  <si>
    <t>Het totaal aan investeringskosten waar het pilot en/of demonstratieproject deel van uit maakt.</t>
  </si>
  <si>
    <t>Model Begroting Test- en experimenteerInfrastructuur</t>
  </si>
  <si>
    <t>Model Begroting Test- en experimenteerinfrastructuur</t>
  </si>
  <si>
    <t>(a) waarbij de investering verrekend wordt met referentiekosten</t>
  </si>
  <si>
    <t>(b) waarbij de investering verrekend wordt met referentiekosten die in de toekomst zouden liggen</t>
  </si>
  <si>
    <t>(c) waarbij de investering verrekend wordt met referentiekosten van kosten ivm instandhouding bestaande installatie</t>
  </si>
  <si>
    <t>(d) waarbij de leasekosten verrekend worden met referentiekosten van leasekosten van alternatief</t>
  </si>
  <si>
    <t>Lijstnaam = ReferentieKeuze (2)</t>
  </si>
  <si>
    <t>Lijstnaam = RefAfwijken</t>
  </si>
  <si>
    <t>was Lijstnaam = Hernieuwbare</t>
  </si>
  <si>
    <t>Lijstnaam = ReferentieKeuze47</t>
  </si>
  <si>
    <t>(a) een vergelijkbare investering in een nieuw of reeds bestaand productieproces dat niet hetzelfde niveau van hulpbronnenefficiëntie behaalt</t>
  </si>
  <si>
    <t>(b) de behandeling van afval op basis van een verwerkingsmethode die lager in de prioritaire volgorde van de afvalhiërarchie staat, of de behandeling van afval, andere producten, materialen of stoffen op een minder hulpbronnenefficiënte manier</t>
  </si>
  <si>
    <t>(c) een vergelijkbare investering in een conventioneel productieproces waarbij primaire grondstoffen of feedstock worden gebruikt, indien het verkregen secundaire (hergebruikte of teruggewonnen) product technisch en economisch substitueerbaar is met het primaire product</t>
  </si>
  <si>
    <t>Mijlpaal verplicht vanaf</t>
  </si>
  <si>
    <t>Soort project</t>
  </si>
  <si>
    <t>Opmerking</t>
  </si>
  <si>
    <t>Pilotproject / experimentele ontwikkeling (art. 25 AGVV)</t>
  </si>
  <si>
    <t>Voor ondernemingen</t>
  </si>
  <si>
    <t>Voor onderzoeksorganisaties (niet-ec. activiteiten)</t>
  </si>
  <si>
    <t>Geen 80% voor onderzoeksorganisaties omdat het om economische activiteiten gaat.</t>
  </si>
  <si>
    <t>Demonstratieprojecten:</t>
  </si>
  <si>
    <t>Subsidiabel zijn de extra investeringskosten t.o.v. een minder milieuvriendelijke investering die zonder de steun op geloofwaardige wijze zou zijn verricht (= de referentiesituatie of het nulscenario).</t>
  </si>
  <si>
    <t>Als de aanvrager ervoor kiest geen nulscenario vast te stellen.</t>
  </si>
  <si>
    <t>Als het gaat om CCS/CCU.</t>
  </si>
  <si>
    <t>Voor investeringen in de productie van energie uit hernieuwbare bronnen en de productie van hernieuwbare waterstof. Subsidiabel zijn de totale investeringskosten.</t>
  </si>
  <si>
    <t>Voor elke andere onder dit artikel vallende investering, zoals opslag van energie en specifieke infrastructuur voor waterstof. Subsidiabel zijn de totale investeringskosten.</t>
  </si>
  <si>
    <t>Subsidiabel zijn de extra investeringskosten t.o.v. van een minder milieuvriendelijk project of activiteit met dezelfde capaciteit dat zonder de steun zou zijn gebouwd.</t>
  </si>
  <si>
    <t>Subsidiabel zijn de investeringskosten.</t>
  </si>
  <si>
    <t>Subsidiabel zijn de investeringskosten. De exploitatiewinst wordt verrekend en de subsidie is ≤ (investeringskosten – exploitatiewinst)</t>
  </si>
  <si>
    <t>Randvoorwaardelijke innovaties in het thema ‘Aardgasloos’ (de-minimis)</t>
  </si>
  <si>
    <t xml:space="preserve">Hiervoor is een de-minimisverklaring nodig. De maximale steun is € 200.000 per onderneming over het lopende boekjaar en de twee voorgaande. </t>
  </si>
  <si>
    <t>Demoprojecten onder art. 36 en 38 AGVV</t>
  </si>
  <si>
    <t>Test- en experimenteerinfrastructuur Projecten (art. 26 bis AGVV)</t>
  </si>
  <si>
    <r>
      <t>Milieuproject, installaties die zowel hernieuwbare als niet-hernieuwbare waterstof produceren, overige CO</t>
    </r>
    <r>
      <rPr>
        <vertAlign val="subscript"/>
        <sz val="8"/>
        <rFont val="Verdana"/>
        <family val="2"/>
      </rPr>
      <t>2</t>
    </r>
    <r>
      <rPr>
        <sz val="8"/>
        <rFont val="Verdana"/>
        <family val="2"/>
      </rPr>
      <t>-reducerende maatregelen (art. 36 AGVV)</t>
    </r>
  </si>
  <si>
    <t>Energie-efficiëntie (art. 38 AGVV)</t>
  </si>
  <si>
    <t>Hernieuwbare energie en hernieuwbare waterstof (art. 41 AGVV)</t>
  </si>
  <si>
    <t>Circulaire economie (art. 47 AGVV)</t>
  </si>
  <si>
    <t>Infrastructuurproject (art. 46 AGVV)</t>
  </si>
  <si>
    <t>Infrastructuurproject (art. 56 AGVV)</t>
  </si>
  <si>
    <t>Alle projecten (pilotprojecten, demoprojecten en test- en experimenteerprojecten )</t>
  </si>
  <si>
    <t>Subs.%</t>
  </si>
  <si>
    <t>Artikel</t>
  </si>
  <si>
    <t>+10 procentpunten Voor middelgrote ondernemingen</t>
  </si>
  <si>
    <t xml:space="preserve">+20 procentpunten Voor kleine ondernemingen. </t>
  </si>
  <si>
    <t>+5 procentpunten Voor middelgrote ondernemingen</t>
  </si>
  <si>
    <t xml:space="preserve">+10 procentpunten Voor kleine ondernemingen. </t>
  </si>
  <si>
    <t>CC(U)S - Carbon Capture, Utilisation and Storage (AGVV artikel 25, 36 en 47)</t>
  </si>
  <si>
    <t>Geen 'Demo (geen infra)' mogelijk bij dit thema</t>
  </si>
  <si>
    <t>Overige CO2-reducerende maatregelen (AGVV artikel 25 en 36)</t>
  </si>
  <si>
    <t>Waterstof en groene chemie (AGVV artikel 25, 26bis, 36, 38 en 41)</t>
  </si>
  <si>
    <t>Energie-efficiëntie (AGVV artikel 38bis)</t>
  </si>
  <si>
    <t>Max Subs Pilot</t>
  </si>
  <si>
    <t>Max Subs Demo</t>
  </si>
  <si>
    <t>Max Subs Infra</t>
  </si>
  <si>
    <t>Lokale infrastructuur (AGVV artikel 46 en 56)</t>
  </si>
  <si>
    <t>Energie-efficiëntie (AGVV artikel 38bis) [installatie of vervanging van slechts één type onderdeel van een gebouw]</t>
  </si>
  <si>
    <t>Overig (AGVV artikel 41)</t>
  </si>
  <si>
    <t>ik pas wel het nulscenario toe</t>
  </si>
  <si>
    <t>ik pas niet het verplichte nulscenario toe</t>
  </si>
  <si>
    <t>nulscenario niet van toepassing</t>
  </si>
  <si>
    <t>Kolom1</t>
  </si>
  <si>
    <t>Energie efficiëntie anders dan in gebouwen (AGVV artikel 25 en 38)</t>
  </si>
  <si>
    <t>Bevordering van energie uit hernieuwbare bronnen (AGVV artikel 25 en 41)</t>
  </si>
  <si>
    <t>Naam mijlpaal + toelichting (welke kosten worden er gemaakt en welke activiteiten worden uitgevoerd)</t>
  </si>
  <si>
    <t>CCUS - Milieubescherming (AGVV artikel 36)</t>
  </si>
  <si>
    <t>CCUS - circulaire economie (AGVV artikel 47)</t>
  </si>
  <si>
    <t>Referentiescenario</t>
  </si>
  <si>
    <t>Productie hernieuwbare energie en hernieuwbare waterstof (AGVV artikel 41)</t>
  </si>
  <si>
    <t>Circulaire economie (AGVV artikel 25 en 47)</t>
  </si>
  <si>
    <t>Lijstnaam = RefLeeg</t>
  </si>
  <si>
    <t>Subsidiepercentage</t>
  </si>
  <si>
    <t>Voor ondernemingen.</t>
  </si>
  <si>
    <t>Voor onderzoeksorganisaties (niet-ec. activiteiten).</t>
  </si>
  <si>
    <t>Subsidiabel zijn de investeringskosten. De exploitatiewinst wordt verrekend en de subsidie is ≤ (investeringskosten – exploitatiewinst).</t>
  </si>
  <si>
    <t xml:space="preserve">Alle projecten </t>
  </si>
  <si>
    <t>(pilotprojecten, demoprojecten en test- en experimenteerinfraprojecten )</t>
  </si>
  <si>
    <t>+10 procentpunten</t>
  </si>
  <si>
    <t>+20 procentpunten</t>
  </si>
  <si>
    <t>Voor middelgrote ondernemingen.</t>
  </si>
  <si>
    <t xml:space="preserve">Voor kleine ondernemingen. </t>
  </si>
  <si>
    <t>+5 procentpunten</t>
  </si>
  <si>
    <t>tabblad(en)</t>
  </si>
  <si>
    <t>Test- en experimenteerinfrastructuur-projecten (art. 26 bis AGVV)</t>
  </si>
  <si>
    <r>
      <t>Let op</t>
    </r>
    <r>
      <rPr>
        <b/>
        <sz val="9"/>
        <color rgb="FF000000"/>
        <rFont val="Verdana"/>
        <family val="2"/>
      </rPr>
      <t>:</t>
    </r>
    <r>
      <rPr>
        <sz val="9"/>
        <color rgb="FF000000"/>
        <rFont val="Verdana"/>
        <family val="2"/>
      </rPr>
      <t xml:space="preserve"> </t>
    </r>
  </si>
  <si>
    <t>Het betreft hier de maximale subsidiepercentages per activiteit. Minder aanvragen mag en kan leiden tot een betere score op het beoordelingscriterium kosteneffectiviteit (€/ton CO2)</t>
  </si>
  <si>
    <t>opslagen</t>
  </si>
  <si>
    <t>versie 2024 1.6 Uitgebreid</t>
  </si>
  <si>
    <t>Referentiesituatie of nulscenario</t>
  </si>
  <si>
    <t>Model begroting DEI+ 2023 én 2024</t>
  </si>
  <si>
    <r>
      <t>Het maximale subsidiepercentage voor Experimentele Ontwikkeling vindt u in tabblad "Subsidiepercentages" in de rij</t>
    </r>
    <r>
      <rPr>
        <sz val="10"/>
        <color rgb="FFFF0000"/>
        <rFont val="Verdana"/>
        <family val="2"/>
      </rPr>
      <t xml:space="preserve"> </t>
    </r>
    <r>
      <rPr>
        <sz val="10"/>
        <rFont val="Verdana"/>
        <family val="2"/>
      </rPr>
      <t>pilot (art 25 AGVV).</t>
    </r>
  </si>
  <si>
    <t>Demonstratie Energie- en Klimaatinnovatie (DEI+) (rvo.nl)</t>
  </si>
  <si>
    <t>(a) nu een minder milieuvriendelijke investering doen</t>
  </si>
  <si>
    <t>(b) dezelfde investering op een later tijdstip doen</t>
  </si>
  <si>
    <t>(c) bestaande installatie in bedrijf houden</t>
  </si>
  <si>
    <t>(d) leasing van de minder milieuvriendelijke installatie: als de investering een leaseovereenkomst betreft</t>
  </si>
  <si>
    <t>Vergassing van reststromen (AGVV artikelen 41 en 47)</t>
  </si>
  <si>
    <t xml:space="preserve">Output </t>
  </si>
  <si>
    <t>Productie voor energiedoeleinden (artikel 41 AGVV)</t>
  </si>
  <si>
    <t>Productie voor gebruik als grondstof (artikel 47 AGVV)</t>
  </si>
  <si>
    <t>Productie voor energiedoeleinden en gebruik als grondstof (artikelen 41 en 47 AGVV)</t>
  </si>
  <si>
    <t xml:space="preserve">Input </t>
  </si>
  <si>
    <t>Biogene reststromen</t>
  </si>
  <si>
    <t>Categorie 1</t>
  </si>
  <si>
    <t>45% van de investeringskosten</t>
  </si>
  <si>
    <t>Indien minimaal 97% van de energetische waarde van de jaarlijks in de productie-installatie te verwerken grondstoffen afkomstig is uit biogene grondstoffen.</t>
  </si>
  <si>
    <t>Categorie 2</t>
  </si>
  <si>
    <t>40% van (investeringskosten-referentiekosten)</t>
  </si>
  <si>
    <t>Categorie 3</t>
  </si>
  <si>
    <t>40% van (investeringskosten-referentiekosten)*</t>
  </si>
  <si>
    <t>Gemengde reststromen</t>
  </si>
  <si>
    <t>Categorie 4</t>
  </si>
  <si>
    <t>45% van (investeringskosten * percentage hernieuwbare energie-inhoud in de totale jaarlijkse grondstoffenstroom)</t>
  </si>
  <si>
    <t>Categorie 5</t>
  </si>
  <si>
    <t>Categorie 6</t>
  </si>
  <si>
    <t>Vergassing van reststromen</t>
  </si>
  <si>
    <t>Pilotproject / experimentele ontwikkeling</t>
  </si>
  <si>
    <t>(art. 25 AGVV)</t>
  </si>
  <si>
    <t xml:space="preserve">Subsidiabel zijn de extra investeringskosten t.o.v. een minder milieuvriendelijke investering die zonder de steun op geloofwaardige wijze </t>
  </si>
  <si>
    <t>zou zijn verricht (= de referentiesituatie of het nulscenario). Zie ook bijlage 6 van de DEI handleiding.</t>
  </si>
  <si>
    <t>Milieuproject, installaties die zowel hernieuwbare</t>
  </si>
  <si>
    <t xml:space="preserve">als niet-hernieuwbare waterstof </t>
  </si>
  <si>
    <t>produceren, overige CO2-reducerende</t>
  </si>
  <si>
    <t>maatregelen (art 36 AGVV)</t>
  </si>
  <si>
    <t>Als het gaat om CCS/CCU; Subsidiabel zijn de extra investeringskosten t.o.v. een minder milieuvriendelijke investering die zonder de steun</t>
  </si>
  <si>
    <t>op geloofwaardige wijze zou zijn verricht</t>
  </si>
  <si>
    <t xml:space="preserve">Subsidiabel zijn de extra investeringskosten t.o.v. een minder milieuvriendelijke investering die zonder de steun op geloofwaardige wijze zou zijn </t>
  </si>
  <si>
    <t>verricht (= de referentiesituatie of het nulscenario). Zie ook bijlage 6 van de DEI handleiding.</t>
  </si>
  <si>
    <r>
      <t>Energie-efficiëntie anders dan in gebouwen</t>
    </r>
    <r>
      <rPr>
        <sz val="9"/>
        <color rgb="FFFF0000"/>
        <rFont val="Verdana"/>
        <family val="2"/>
      </rPr>
      <t xml:space="preserve"> </t>
    </r>
  </si>
  <si>
    <t>(art. 38 AGVV)</t>
  </si>
  <si>
    <t xml:space="preserve">Halvering (20%/15%) </t>
  </si>
  <si>
    <t xml:space="preserve">Voor investeringen in de productie van energie uit hernieuwbare bronnen en de productie van hernieuwbare waterstof. </t>
  </si>
  <si>
    <t>Subsidiabel zijn de totale investeringskosten.</t>
  </si>
  <si>
    <t xml:space="preserve">Hernieuwbare energie en hernieuwbare </t>
  </si>
  <si>
    <t>waterstof (art. 41 AGVV)</t>
  </si>
  <si>
    <t xml:space="preserve">Voor elke andere onder dit artikel vallende investering, zoals opslag van energie en specifieke infrastructuur voor waterstof. </t>
  </si>
  <si>
    <t xml:space="preserve">Subsidiabel zijn de extra investeringskosten t.o.v. van een minder milieuvriendelijk project of activiteit met dezelfde capaciteit. </t>
  </si>
  <si>
    <t>Zie ook bijlage 6 van de DEI handleiding.</t>
  </si>
  <si>
    <t xml:space="preserve">U dient rekening te houden met een minimale afschrijvingstermijn van 5 jaar en u kunt alleen de afschrijvingskosten opvoeren voor de looptijd van het project. </t>
  </si>
  <si>
    <t xml:space="preserve">Een rekenvoorbeeld: Uw project loopt van 1 december 2023 t/m 1 december 2026 . Het apparaat wordt op 1 december 2024 aangeschaft.  Dan is het apparaat </t>
  </si>
  <si>
    <t xml:space="preserve">alleen de laatste 2 jaar van het project subsidiabel. Met een afschrijving van 5 jaar betreft dus slechts 2/5 deel van de aanschafwaarde,  subsidiabele kosten. </t>
  </si>
  <si>
    <t xml:space="preserve">In de kolommen geeft u aan: de aanschafdatum, de aanschafwaarde en de restwaarde. De restwaarde is in dit voorbeeld 60%  (3/5 deel) van de aanschafwaarde. </t>
  </si>
  <si>
    <t xml:space="preserve">De subsidiabele kosten worden automatisch berekend in de blauwe kolom. Vervolgens moet u zelf de subsidiabele kosten  nog overnemen of evt. verdelen in de </t>
  </si>
  <si>
    <t xml:space="preserve">kolom O&amp;O, IO of EO. Indien de apparatuur niet lineair afgeschreven wordt, dan dient u deze kosten op te nemen onder b (verbruikte materialen en hulpmiddelen), </t>
  </si>
  <si>
    <t xml:space="preserve">hierbij rekening houdend met de eventuele restwaarde. </t>
  </si>
  <si>
    <t>Productie voor energiedoeleinden: biogene reststromen (AGVV artikel 41)</t>
  </si>
  <si>
    <t>Productie voor gebruik als grondstof: biogene reststromen (AGVV artikel 47)</t>
  </si>
  <si>
    <t>Productie voor energiedoeleinden en gebruik als grondstof: biogene reststromen (AGVV artikelen 41 en 47)</t>
  </si>
  <si>
    <t>Productie voor energiedoeleinden: gemengde reststromen (AGVV artikel 41)</t>
  </si>
  <si>
    <t>Productie voor gebruik als grondstof: gemengde reststromen (AGVV artikel 47)</t>
  </si>
  <si>
    <t>Productie voor energiedoeleinden en gebruik als grondstof: gemengde reststromen (AGVV artikelen 41 en 47)</t>
  </si>
  <si>
    <t>komt thema overeen met themalijst?</t>
  </si>
  <si>
    <t xml:space="preserve">Hiervoor is een de-minimisverklaring nodig. De maximale steun is € 300.000 per onderneming over het lopende boekjaar en de twee voorgaande. </t>
  </si>
  <si>
    <t>Demonstratieprojecten gecombineerd met de demonstratie van met experimentele ontwikkeling en randvoorwaardelijke innovaties</t>
  </si>
  <si>
    <t>In een demonstratieproject mag u nog wat experimentele ontwikkeling doen, zolang dat geen pilotproject is. U mag immers niet een pilotproject en een</t>
  </si>
  <si>
    <t xml:space="preserve">demonstratieproject combineren in één aanvraag. Binnen het thema ‘Aardgasloze gebouwde omgeving’ kunnen demonstratieprojecten gecombineerd worden met </t>
  </si>
  <si>
    <t>samen te werken met onderzoeksorganisaties door deze organisatie in te huren. Willen onderzoeksorganisaties voor eigen rekening en risico deelnemen dan kan</t>
  </si>
  <si>
    <t>dat als zij ook een de-minimisverklaring overleggen.</t>
  </si>
  <si>
    <t>demonstratie van randvoorwaardelijke innovaties door kleine en middelgrote ondernemingen. Het is mogelijk om, met betrekking tot randvoorwaardelijke innovaties,</t>
  </si>
  <si>
    <t xml:space="preserve">Wanneer u als onderdeel van een demonstratieproject randvoorwaardelijke innovaties gaat ontwikkelen en demonstreren, dan dient u de kosten hiervoor op te </t>
  </si>
  <si>
    <t>voeren in de tabbladen ‘Pilot’ in de begroting. </t>
  </si>
  <si>
    <t xml:space="preserve">Hiervoor gebruikt u de kolom ‘Activiteit type’ (kolom K), waarin de keuze voor experimentele ontwikkeling (EO) of randvoorwaardelijke innovatie (RI) gemaakt </t>
  </si>
  <si>
    <t>kan worden. In het geval van activiteiten die betrekking hebben op randvoorwaardelijke innovaties, kiest u dus voor ‘RI’ in kolom K.</t>
  </si>
  <si>
    <t>Het tabblad Test Infra gebruikt u voor Waterstof en Groene Chemie projecten.</t>
  </si>
  <si>
    <t>Investeringen in materiële en immateriële activa zijn subsidiabel (art. 26 bis AGVV).</t>
  </si>
  <si>
    <t xml:space="preserve">Bij test- en expirimenteerinfrastructuur gaat het om steun voor het bouwen en upgraden van test- en experimenteerinfrastructuur. Het betreft investeringen in </t>
  </si>
  <si>
    <t xml:space="preserve">materiële en immateriële activa.  </t>
  </si>
  <si>
    <t>Als projectkosten worden uitsluitend die kostenposten in aanmerking genomen die in deze modelbegroting zijn opgenomen. Voer alleen kosten op die:</t>
  </si>
  <si>
    <t>Alle kosten dienen per kostencategorie onderbouwd te worden, waar mogelijk met berekeningen en/of offertes. Zie de toelichtingsvelden onder de begroting.</t>
  </si>
  <si>
    <r>
      <t xml:space="preserve">• </t>
    </r>
    <r>
      <rPr>
        <sz val="10"/>
        <color rgb="FF000000"/>
        <rFont val="Verdana"/>
        <family val="2"/>
      </rPr>
      <t>rechtstreeks zijn toe te rekenen aan het project;</t>
    </r>
  </si>
  <si>
    <r>
      <t xml:space="preserve">• </t>
    </r>
    <r>
      <rPr>
        <sz val="10"/>
        <color rgb="FF000000"/>
        <rFont val="Verdana"/>
        <family val="2"/>
      </rPr>
      <t>voor eigen rekening komen van de aanvrager binnen de projectperiode;</t>
    </r>
  </si>
  <si>
    <r>
      <t xml:space="preserve">• </t>
    </r>
    <r>
      <rPr>
        <sz val="10"/>
        <color rgb="FF000000"/>
        <rFont val="Verdana"/>
        <family val="2"/>
      </rPr>
      <t>werkelijk worden gemaakt binnen de projectperiode.</t>
    </r>
  </si>
  <si>
    <t>Onderdeel Financiering van het project is van essentieel belang voor een goede beoordeling van uw project . Voor de onderbouwing moet u bij onderdeel C of D</t>
  </si>
  <si>
    <t xml:space="preserve">aangeven hoe u de eigen bijdrage gaat financieren. U kunt hierbij verwijzen naar bijlagen die u bij uw aanvraag gevoegd heeft. Bijvoorbeeld een overeenkomst </t>
  </si>
  <si>
    <t>met een financierder, of een goedkeuring van de eigen bijdrage door uw directie of aandeelhouders.</t>
  </si>
  <si>
    <t>Verder vult u de financiering van sponsors (privaat) in op het tabblad 'projectoverzicht'.</t>
  </si>
  <si>
    <t xml:space="preserve">Deze begroting is opgebouwd uit gele en blauwe tabbladen. Op de gele tabbladen kunnen gegevens worden ingevuld, de blauwe tabbladen zijn informatief. Op de </t>
  </si>
  <si>
    <t>gele tabbladen zijn de velden die u zelf kunt invullen geel gemarkeerd. Blauwe velden zijn eveneens informatief en worden automatisch of later door RVO ingevuld.</t>
  </si>
  <si>
    <t>Partijen die alleen een financiële bijdrage leveren kunt u invullen op het tabblad 'Project'.</t>
  </si>
  <si>
    <t>Indien er meer dan 4 deelnemers zijn, dan kunt u een uitgebreidere modelbegroting invullen tot max. 10 deelnemers.</t>
  </si>
  <si>
    <t xml:space="preserve">Voor het invullen van gemaakte kosten en gevraagde subsidie zijn voor iedere deelnemer aan het project tabbladen beschikbaar. Tabbladen voor de </t>
  </si>
  <si>
    <t xml:space="preserve">Aanvrager/Penvoerder zijn te herkennen aan de "P" in de naam (zoals "Pilot P"), tabbladen voor de overige deelnemers bevatten "D1, D2 of D3" in de naam. </t>
  </si>
  <si>
    <t xml:space="preserve">Let op dat u voor iedere deelnemer het juiste tabblad invult en dat voor verschillende projecttypen verschillende tabbladen gelden (Pilot, </t>
  </si>
  <si>
    <t>Demonstratie (geen infra) en/of Demonstratie Infra en Exploitatie, en Test- en experimenteerinfrastructuur).</t>
  </si>
  <si>
    <r>
      <t>Een pilotproject betreft een proefproject waarin innovatieve CO</t>
    </r>
    <r>
      <rPr>
        <vertAlign val="subscript"/>
        <sz val="10"/>
        <color rgb="FF000000"/>
        <rFont val="Verdana"/>
        <family val="2"/>
      </rPr>
      <t>2</t>
    </r>
    <r>
      <rPr>
        <sz val="10"/>
        <color rgb="FF000000"/>
        <rFont val="Verdana"/>
        <family val="2"/>
      </rPr>
      <t xml:space="preserve">-reducerende maatregelen worden getest in omgevingen die representatief zijn voor het </t>
    </r>
  </si>
  <si>
    <t xml:space="preserve">functioneren onder reële omstandigheden. Een pilot valt onder de definitie van experimentele ontwikkeling als bedoeld in artikel 25 van de Algemene </t>
  </si>
  <si>
    <t xml:space="preserve">groepsvrijstellingsverordening (AGVV). </t>
  </si>
  <si>
    <t>Voor het thema Flexibilisering van het energiesysteem waaronder waterstof kunnen alleen pilotprojecten ingediend worden.</t>
  </si>
  <si>
    <t>Zie voor uitleg van de subsidiabele projectkosten tabblad 'Uitleg pilot'.</t>
  </si>
  <si>
    <t xml:space="preserve">Voor de overige thema's moet u kiezen of uw project een pilotproject of demonstratieproject betreft. In het geval van een demonstratieproject kunt u </t>
  </si>
  <si>
    <t xml:space="preserve">eventueel ook kosten voor experimentele ontwikkeling opgeven in het tabblad 'Pilot'. Het is niet mogelijk om een pilotproject en een demonstratieproject te </t>
  </si>
  <si>
    <t>combineren in één subsidieproject.</t>
  </si>
  <si>
    <t xml:space="preserve">Voor het thema Waterstof en Groene chemie (Groenvermogen NL) kunt u naast een pilotproject of demoproject ook kiezen voor test- en </t>
  </si>
  <si>
    <t>expirimenteerinfrastructuurproject.</t>
  </si>
  <si>
    <t>Aardgasloze gebouwde omgeving (AGVV artikel 25, 38bis, 41, 46 en 56)</t>
  </si>
  <si>
    <t>Energie-efficiëntie in gebouwen</t>
  </si>
  <si>
    <t>(art. 38bis AGVV)</t>
  </si>
  <si>
    <t>https://www.rvo.nl/onderwerpen/subsidiespelregels/ezk/mkb-toets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</si>
</sst>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 #,##0;&quot;€&quot;\ \-#,##0"/>
    <numFmt numFmtId="42" formatCode="_ &quot;€&quot;\ * #,##0_ ;_ &quot;€&quot;\ * \-#,##0_ ;_ &quot;€&quot;\ * &quot;-&quot;_ ;_ @_ "/>
    <numFmt numFmtId="41" formatCode="_ * #,##0_ ;_ * \-#,##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_-;_-* #,##0\-;_-* &quot;-&quot;??_-;_-@_-"/>
    <numFmt numFmtId="169" formatCode="_-&quot;€&quot;\ * #,##0_-;_-&quot;€&quot;\ * #,##0\-;_-&quot;€&quot;\ * &quot;-&quot;??_-;_-@_-"/>
    <numFmt numFmtId="170" formatCode="_-&quot;€&quot;\ * #,##0.000_-;_-&quot;€&quot;\ * #,##0.000\-;_-&quot;€&quot;\ * &quot;-&quot;??_-;_-@_-"/>
    <numFmt numFmtId="171" formatCode="_-&quot;€&quot;\ * #,##0.000000_-;_-&quot;€&quot;\ * #,##0.000000\-;_-&quot;€&quot;\ * &quot;-&quot;??_-;_-@_-"/>
    <numFmt numFmtId="172" formatCode="_-* #,##0.000000_-;_-* #,##0.000000\-;_-* &quot;-&quot;??????_-;_-@_-"/>
    <numFmt numFmtId="173" formatCode="#,##0.0"/>
    <numFmt numFmtId="174" formatCode="#,##0.00_-"/>
    <numFmt numFmtId="175" formatCode="&quot;€&quot;\ #,##0_-"/>
    <numFmt numFmtId="176" formatCode="_-[$€-413]\ * #,##0_-;_-[$€-413]\ * #,##0\-;_-[$€-413]\ * &quot;-&quot;_-;_-@_-"/>
    <numFmt numFmtId="177" formatCode="\-"/>
    <numFmt numFmtId="178" formatCode="[Red][&lt;=0]d/m/yyyy;dd/mm/yyyy"/>
    <numFmt numFmtId="179" formatCode="&quot;€&quot;\ #,##0"/>
    <numFmt numFmtId="180" formatCode="_ &quot;€&quot;\ * #,##0_ ;_ &quot;€&quot;\ * \-#,##0_ ;_ &quot;€&quot;\ * &quot;-&quot;??_ ;_ @_ "/>
    <numFmt numFmtId="181" formatCode="0.0"/>
    <numFmt numFmtId="182" formatCode="_-* #,##0.0_-;_-* #,##0.0\-;_-* &quot;-&quot;??_-;_-@_-"/>
    <numFmt numFmtId="183" formatCode="General_)"/>
  </numFmts>
  <fonts count="144" x14ac:knownFonts="1">
    <font>
      <sz val="10"/>
      <name val="Arial"/>
    </font>
    <font>
      <sz val="10"/>
      <name val="Arial"/>
      <family val="2"/>
    </font>
    <font>
      <b/>
      <sz val="10"/>
      <name val="Arial"/>
      <family val="2"/>
    </font>
    <font>
      <sz val="10"/>
      <name val="Arial"/>
      <family val="2"/>
    </font>
    <font>
      <sz val="8"/>
      <name val="Arial"/>
      <family val="2"/>
    </font>
    <font>
      <sz val="10"/>
      <color indexed="10"/>
      <name val="Arial"/>
      <family val="2"/>
    </font>
    <font>
      <b/>
      <sz val="10"/>
      <color indexed="10"/>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sz val="11"/>
      <name val="Verdana"/>
      <family val="2"/>
    </font>
    <font>
      <sz val="10"/>
      <color indexed="9"/>
      <name val="Verdana"/>
      <family val="2"/>
    </font>
    <font>
      <b/>
      <sz val="11"/>
      <color indexed="9"/>
      <name val="Verdana"/>
      <family val="2"/>
    </font>
    <font>
      <sz val="11"/>
      <color indexed="9"/>
      <name val="Verdana"/>
      <family val="2"/>
    </font>
    <font>
      <i/>
      <sz val="10"/>
      <name val="Verdana"/>
      <family val="2"/>
    </font>
    <font>
      <sz val="12"/>
      <name val="Arial"/>
      <family val="2"/>
    </font>
    <font>
      <b/>
      <sz val="12"/>
      <name val="Arial"/>
      <family val="2"/>
    </font>
    <font>
      <sz val="10"/>
      <color indexed="9"/>
      <name val="Arial"/>
      <family val="2"/>
    </font>
    <font>
      <sz val="12"/>
      <color indexed="9"/>
      <name val="Arial"/>
      <family val="2"/>
    </font>
    <font>
      <sz val="10"/>
      <color indexed="22"/>
      <name val="Arial"/>
      <family val="2"/>
    </font>
    <font>
      <i/>
      <sz val="10"/>
      <name val="Arial"/>
      <family val="2"/>
    </font>
    <font>
      <i/>
      <sz val="11"/>
      <color indexed="9"/>
      <name val="Arial"/>
      <family val="2"/>
    </font>
    <font>
      <b/>
      <i/>
      <sz val="11"/>
      <color indexed="9"/>
      <name val="Arial"/>
      <family val="2"/>
    </font>
    <font>
      <sz val="11"/>
      <color indexed="9"/>
      <name val="Arial"/>
      <family val="2"/>
    </font>
    <font>
      <b/>
      <sz val="16"/>
      <color indexed="9"/>
      <name val="Arial"/>
      <family val="2"/>
    </font>
    <font>
      <b/>
      <sz val="11"/>
      <color indexed="8"/>
      <name val="Calibri"/>
      <family val="2"/>
    </font>
    <font>
      <b/>
      <u/>
      <sz val="10"/>
      <name val="Verdana"/>
      <family val="2"/>
    </font>
    <font>
      <b/>
      <sz val="10"/>
      <color indexed="9"/>
      <name val="Verdana"/>
      <family val="2"/>
    </font>
    <font>
      <b/>
      <sz val="11"/>
      <name val="Calibri"/>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sz val="10"/>
      <color indexed="55"/>
      <name val="Arial"/>
      <family val="2"/>
    </font>
    <font>
      <b/>
      <sz val="14"/>
      <name val="Verdana"/>
      <family val="2"/>
    </font>
    <font>
      <sz val="12"/>
      <name val="Verdana"/>
      <family val="2"/>
    </font>
    <font>
      <sz val="12"/>
      <color indexed="9"/>
      <name val="Verdana"/>
      <family val="2"/>
    </font>
    <font>
      <sz val="9"/>
      <color indexed="9"/>
      <name val="Verdana"/>
      <family val="2"/>
    </font>
    <font>
      <sz val="13"/>
      <color indexed="9"/>
      <name val="Verdana"/>
      <family val="2"/>
    </font>
    <font>
      <sz val="13"/>
      <name val="Verdana"/>
      <family val="2"/>
    </font>
    <font>
      <sz val="10"/>
      <color indexed="22"/>
      <name val="Wingdings"/>
      <charset val="2"/>
    </font>
    <font>
      <sz val="10"/>
      <color indexed="22"/>
      <name val="Verdana"/>
      <family val="2"/>
    </font>
    <font>
      <u/>
      <sz val="10"/>
      <color indexed="12"/>
      <name val="Verdana"/>
      <family val="2"/>
    </font>
    <font>
      <b/>
      <sz val="10"/>
      <color indexed="9"/>
      <name val="Arial"/>
      <family val="2"/>
    </font>
    <font>
      <sz val="10"/>
      <color indexed="8"/>
      <name val="Arial"/>
      <family val="2"/>
    </font>
    <font>
      <b/>
      <i/>
      <sz val="10"/>
      <name val="Arial"/>
      <family val="2"/>
    </font>
    <font>
      <i/>
      <sz val="10"/>
      <color indexed="9"/>
      <name val="Arial"/>
      <family val="2"/>
    </font>
    <font>
      <b/>
      <i/>
      <sz val="10"/>
      <color indexed="9"/>
      <name val="Arial"/>
      <family val="2"/>
    </font>
    <font>
      <b/>
      <u/>
      <sz val="10"/>
      <color indexed="12"/>
      <name val="Verdana"/>
      <family val="2"/>
    </font>
    <font>
      <i/>
      <sz val="9"/>
      <name val="Verdana"/>
      <family val="2"/>
    </font>
    <font>
      <i/>
      <sz val="8"/>
      <name val="Verdana"/>
      <family val="2"/>
    </font>
    <font>
      <sz val="10"/>
      <name val="Arial"/>
      <family val="2"/>
    </font>
    <font>
      <u/>
      <sz val="10"/>
      <color indexed="12"/>
      <name val="Arial"/>
      <family val="2"/>
    </font>
    <font>
      <sz val="11"/>
      <name val="Arial"/>
      <family val="2"/>
    </font>
    <font>
      <b/>
      <sz val="11"/>
      <name val="Arial"/>
      <family val="2"/>
    </font>
    <font>
      <b/>
      <sz val="11"/>
      <color indexed="9"/>
      <name val="Arial"/>
      <family val="2"/>
    </font>
    <font>
      <u/>
      <sz val="10"/>
      <name val="Arial"/>
      <family val="2"/>
    </font>
    <font>
      <sz val="10"/>
      <name val="Courier"/>
      <family val="3"/>
    </font>
    <font>
      <sz val="9"/>
      <name val="Arial"/>
      <family val="2"/>
    </font>
    <font>
      <b/>
      <sz val="9"/>
      <name val="Arial"/>
      <family val="2"/>
    </font>
    <font>
      <u/>
      <sz val="10"/>
      <color indexed="30"/>
      <name val="Arial"/>
      <family val="2"/>
    </font>
    <font>
      <u/>
      <sz val="10"/>
      <name val="Verdana"/>
      <family val="2"/>
    </font>
    <font>
      <sz val="11"/>
      <name val="Calibri"/>
      <family val="2"/>
    </font>
    <font>
      <b/>
      <sz val="9"/>
      <color rgb="FFFF0000"/>
      <name val="Verdana"/>
      <family val="2"/>
    </font>
    <font>
      <b/>
      <sz val="10"/>
      <color rgb="FFFF0000"/>
      <name val="Verdana"/>
      <family val="2"/>
    </font>
    <font>
      <sz val="8"/>
      <color theme="1"/>
      <name val="Verdana"/>
      <family val="2"/>
    </font>
    <font>
      <b/>
      <sz val="8"/>
      <color rgb="FF0070C0"/>
      <name val="Verdana"/>
      <family val="2"/>
    </font>
    <font>
      <sz val="8"/>
      <color rgb="FFFF0000"/>
      <name val="Verdana"/>
      <family val="2"/>
    </font>
    <font>
      <sz val="11"/>
      <color theme="1"/>
      <name val="Arial"/>
      <family val="2"/>
    </font>
    <font>
      <b/>
      <sz val="10"/>
      <color theme="1"/>
      <name val="Arial"/>
      <family val="2"/>
    </font>
    <font>
      <sz val="10"/>
      <color theme="1"/>
      <name val="Arial"/>
      <family val="2"/>
    </font>
    <font>
      <sz val="11"/>
      <color theme="1"/>
      <name val="Verdana"/>
      <family val="2"/>
    </font>
    <font>
      <b/>
      <sz val="11"/>
      <color theme="1"/>
      <name val="Verdana"/>
      <family val="2"/>
    </font>
    <font>
      <sz val="10"/>
      <color theme="1"/>
      <name val="Verdana"/>
      <family val="2"/>
    </font>
    <font>
      <b/>
      <sz val="11"/>
      <color theme="0"/>
      <name val="Verdana"/>
      <family val="2"/>
    </font>
    <font>
      <sz val="11"/>
      <color theme="0"/>
      <name val="Verdana"/>
      <family val="2"/>
    </font>
    <font>
      <sz val="9"/>
      <color theme="1"/>
      <name val="Verdana"/>
      <family val="2"/>
    </font>
    <font>
      <b/>
      <sz val="10"/>
      <color theme="1"/>
      <name val="Verdana"/>
      <family val="2"/>
    </font>
    <font>
      <sz val="8"/>
      <name val="Calibri"/>
      <family val="2"/>
      <scheme val="minor"/>
    </font>
    <font>
      <sz val="8"/>
      <color theme="1"/>
      <name val="Calibri"/>
      <family val="2"/>
      <scheme val="minor"/>
    </font>
    <font>
      <b/>
      <sz val="9"/>
      <color theme="1"/>
      <name val="Verdana"/>
      <family val="2"/>
    </font>
    <font>
      <b/>
      <sz val="12"/>
      <color theme="1"/>
      <name val="Verdana"/>
      <family val="2"/>
    </font>
    <font>
      <b/>
      <sz val="13"/>
      <color theme="1"/>
      <name val="Verdana"/>
      <family val="2"/>
    </font>
    <font>
      <b/>
      <sz val="11"/>
      <color theme="5"/>
      <name val="Verdana"/>
      <family val="2"/>
    </font>
    <font>
      <b/>
      <sz val="10"/>
      <color rgb="FFFF0000"/>
      <name val="Arial"/>
      <family val="2"/>
    </font>
    <font>
      <b/>
      <sz val="10"/>
      <name val="Calibri"/>
      <family val="2"/>
      <scheme val="minor"/>
    </font>
    <font>
      <sz val="10"/>
      <name val="Calibri"/>
      <family val="2"/>
      <scheme val="minor"/>
    </font>
    <font>
      <b/>
      <sz val="14"/>
      <color theme="5"/>
      <name val="Verdana"/>
      <family val="2"/>
    </font>
    <font>
      <b/>
      <sz val="12"/>
      <color theme="0"/>
      <name val="Verdana"/>
      <family val="2"/>
    </font>
    <font>
      <sz val="11"/>
      <color rgb="FF000000"/>
      <name val="Calibri"/>
      <family val="2"/>
    </font>
    <font>
      <b/>
      <sz val="12"/>
      <color theme="5"/>
      <name val="Verdana"/>
      <family val="2"/>
    </font>
    <font>
      <sz val="10"/>
      <color theme="5"/>
      <name val="Verdana"/>
      <family val="2"/>
    </font>
    <font>
      <b/>
      <sz val="11"/>
      <color rgb="FF000000"/>
      <name val="Calibri"/>
      <family val="2"/>
    </font>
    <font>
      <sz val="12"/>
      <color rgb="FFFF0000"/>
      <name val="Arial"/>
      <family val="2"/>
    </font>
    <font>
      <i/>
      <sz val="10"/>
      <color rgb="FFFF0000"/>
      <name val="Arial"/>
      <family val="2"/>
    </font>
    <font>
      <b/>
      <sz val="9"/>
      <color rgb="FFFF0000"/>
      <name val="Arial"/>
      <family val="2"/>
    </font>
    <font>
      <sz val="10"/>
      <color rgb="FFFF0000"/>
      <name val="Arial"/>
      <family val="2"/>
    </font>
    <font>
      <b/>
      <sz val="11"/>
      <color rgb="FFFF0000"/>
      <name val="Arial"/>
      <family val="2"/>
    </font>
    <font>
      <sz val="10"/>
      <color rgb="FF000000"/>
      <name val="Verdana"/>
      <family val="2"/>
    </font>
    <font>
      <sz val="9"/>
      <color rgb="FF4472C4"/>
      <name val="Verdana"/>
      <family val="2"/>
    </font>
    <font>
      <b/>
      <sz val="10"/>
      <color rgb="FFFF0000"/>
      <name val="Calibri"/>
      <family val="2"/>
      <scheme val="minor"/>
    </font>
    <font>
      <b/>
      <sz val="12"/>
      <name val="Calibri"/>
      <family val="2"/>
      <scheme val="minor"/>
    </font>
    <font>
      <sz val="9"/>
      <name val="Calibri"/>
      <family val="2"/>
      <scheme val="minor"/>
    </font>
    <font>
      <b/>
      <sz val="8"/>
      <name val="Calibri"/>
      <family val="2"/>
      <scheme val="minor"/>
    </font>
    <font>
      <b/>
      <sz val="11"/>
      <name val="Calibri"/>
      <family val="2"/>
      <scheme val="minor"/>
    </font>
    <font>
      <b/>
      <sz val="10"/>
      <color theme="1"/>
      <name val="Calibri"/>
      <family val="2"/>
      <scheme val="minor"/>
    </font>
    <font>
      <b/>
      <sz val="8"/>
      <color theme="1"/>
      <name val="Verdana"/>
      <family val="2"/>
    </font>
    <font>
      <sz val="11"/>
      <color rgb="FFFF0000"/>
      <name val="Verdana"/>
      <family val="2"/>
    </font>
    <font>
      <sz val="10"/>
      <color rgb="FFFF0000"/>
      <name val="Verdana"/>
      <family val="2"/>
    </font>
    <font>
      <i/>
      <sz val="10"/>
      <color rgb="FFC00000"/>
      <name val="Verdana"/>
      <family val="2"/>
    </font>
    <font>
      <sz val="10"/>
      <color rgb="FFC00000"/>
      <name val="Arial"/>
      <family val="2"/>
    </font>
    <font>
      <sz val="11"/>
      <color rgb="FFFF0000"/>
      <name val="Arial"/>
      <family val="2"/>
    </font>
    <font>
      <b/>
      <sz val="10"/>
      <color theme="0"/>
      <name val="Arial"/>
      <family val="2"/>
    </font>
    <font>
      <u/>
      <sz val="10"/>
      <color rgb="FFC00000"/>
      <name val="Arial"/>
      <family val="2"/>
    </font>
    <font>
      <b/>
      <sz val="10"/>
      <color rgb="FFC00000"/>
      <name val="Verdana"/>
      <family val="2"/>
    </font>
    <font>
      <sz val="10"/>
      <color rgb="FF00B050"/>
      <name val="Arial"/>
      <family val="2"/>
    </font>
    <font>
      <b/>
      <sz val="11"/>
      <color rgb="FFFF0000"/>
      <name val="Verdana"/>
      <family val="2"/>
    </font>
    <font>
      <sz val="11"/>
      <color rgb="FF000000"/>
      <name val="Verdana"/>
      <family val="2"/>
    </font>
    <font>
      <b/>
      <sz val="8"/>
      <color rgb="FFC00000"/>
      <name val="Verdana"/>
      <family val="2"/>
    </font>
    <font>
      <b/>
      <sz val="9"/>
      <color rgb="FFC00000"/>
      <name val="Verdana"/>
      <family val="2"/>
    </font>
    <font>
      <b/>
      <sz val="12"/>
      <color rgb="FFC00000"/>
      <name val="Arial"/>
      <family val="2"/>
    </font>
    <font>
      <b/>
      <sz val="8"/>
      <color rgb="FF000000"/>
      <name val="Verdana"/>
      <family val="2"/>
    </font>
    <font>
      <sz val="8"/>
      <color rgb="FF000000"/>
      <name val="Verdana"/>
      <family val="2"/>
    </font>
    <font>
      <vertAlign val="subscript"/>
      <sz val="8"/>
      <name val="Verdana"/>
      <family val="2"/>
    </font>
    <font>
      <sz val="8"/>
      <color theme="0" tint="-0.499984740745262"/>
      <name val="Arial"/>
      <family val="2"/>
    </font>
    <font>
      <sz val="10"/>
      <color theme="0" tint="-0.499984740745262"/>
      <name val="Arial"/>
      <family val="2"/>
    </font>
    <font>
      <i/>
      <sz val="9"/>
      <color rgb="FFFF0000"/>
      <name val="Verdana"/>
      <family val="2"/>
    </font>
    <font>
      <b/>
      <u/>
      <sz val="9"/>
      <color rgb="FF000000"/>
      <name val="Verdana"/>
      <family val="2"/>
    </font>
    <font>
      <b/>
      <sz val="9"/>
      <color rgb="FF000000"/>
      <name val="Verdana"/>
      <family val="2"/>
    </font>
    <font>
      <sz val="9"/>
      <color rgb="FF000000"/>
      <name val="Verdana"/>
      <family val="2"/>
    </font>
    <font>
      <b/>
      <sz val="10"/>
      <color rgb="FF000000"/>
      <name val="Verdana"/>
      <family val="2"/>
    </font>
    <font>
      <sz val="9"/>
      <color rgb="FFFF0000"/>
      <name val="Verdana"/>
      <family val="2"/>
    </font>
    <font>
      <b/>
      <i/>
      <sz val="8"/>
      <color rgb="FF000000"/>
      <name val="Verdana"/>
      <family val="2"/>
    </font>
    <font>
      <vertAlign val="subscript"/>
      <sz val="10"/>
      <color rgb="FF000000"/>
      <name val="Verdana"/>
      <family val="2"/>
    </font>
  </fonts>
  <fills count="4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10"/>
        <bgColor indexed="64"/>
      </patternFill>
    </fill>
    <fill>
      <patternFill patternType="solid">
        <fgColor rgb="FF92D050"/>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5D9F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2E1F6"/>
        <bgColor indexed="64"/>
      </patternFill>
    </fill>
    <fill>
      <patternFill patternType="solid">
        <fgColor rgb="FFFFFF00"/>
        <bgColor indexed="64"/>
      </patternFill>
    </fill>
    <fill>
      <patternFill patternType="solid">
        <fgColor rgb="FFB8CCE4"/>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FFFF"/>
        <bgColor rgb="FF000000"/>
      </patternFill>
    </fill>
    <fill>
      <patternFill patternType="solid">
        <fgColor rgb="FFC2E1F6"/>
        <bgColor rgb="FF000000"/>
      </patternFill>
    </fill>
    <fill>
      <patternFill patternType="solid">
        <fgColor rgb="FFFFFF00"/>
        <bgColor rgb="FF000000"/>
      </patternFill>
    </fill>
    <fill>
      <patternFill patternType="solid">
        <fgColor rgb="FFFFFFCC"/>
        <bgColor indexed="64"/>
      </patternFill>
    </fill>
    <fill>
      <patternFill patternType="solid">
        <fgColor rgb="FFFFFFDC"/>
        <bgColor indexed="64"/>
      </patternFill>
    </fill>
    <fill>
      <patternFill patternType="solid">
        <fgColor rgb="FFFFFF9B"/>
        <bgColor indexed="64"/>
      </patternFill>
    </fill>
    <fill>
      <patternFill patternType="solid">
        <fgColor rgb="FFFFFF99"/>
        <bgColor indexed="64"/>
      </patternFill>
    </fill>
    <fill>
      <patternFill patternType="solid">
        <fgColor rgb="FFD6E3BC"/>
        <bgColor indexed="64"/>
      </patternFill>
    </fill>
    <fill>
      <patternFill patternType="solid">
        <fgColor theme="8" tint="0.39997558519241921"/>
        <bgColor indexed="64"/>
      </patternFill>
    </fill>
    <fill>
      <patternFill patternType="solid">
        <fgColor rgb="FF95B3D7"/>
        <bgColor indexed="64"/>
      </patternFill>
    </fill>
  </fills>
  <borders count="77">
    <border>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style="double">
        <color indexed="64"/>
      </top>
      <bottom/>
      <diagonal/>
    </border>
    <border>
      <left/>
      <right/>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5">
    <xf numFmtId="0" fontId="0" fillId="0" borderId="0"/>
    <xf numFmtId="166" fontId="1" fillId="0" borderId="0" applyFont="0" applyFill="0" applyBorder="0" applyAlignment="0" applyProtection="0"/>
    <xf numFmtId="166" fontId="61" fillId="0" borderId="0" applyFont="0" applyFill="0" applyBorder="0" applyAlignment="0" applyProtection="0"/>
    <xf numFmtId="166" fontId="3" fillId="0" borderId="0" applyFont="0" applyFill="0" applyBorder="0" applyAlignment="0" applyProtection="0"/>
    <xf numFmtId="0" fontId="7" fillId="0" borderId="0" applyNumberFormat="0" applyFill="0" applyBorder="0" applyAlignment="0" applyProtection="0">
      <alignment vertical="top"/>
      <protection locked="0"/>
    </xf>
    <xf numFmtId="167" fontId="1" fillId="0" borderId="0" applyFont="0" applyFill="0" applyBorder="0" applyAlignment="0" applyProtection="0"/>
    <xf numFmtId="167" fontId="61"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0" fontId="3" fillId="0" borderId="0"/>
    <xf numFmtId="183" fontId="67" fillId="0" borderId="0"/>
    <xf numFmtId="0" fontId="8" fillId="0" borderId="0"/>
    <xf numFmtId="166" fontId="1" fillId="0" borderId="0" applyFont="0" applyFill="0" applyBorder="0" applyAlignment="0" applyProtection="0"/>
  </cellStyleXfs>
  <cellXfs count="1469">
    <xf numFmtId="0" fontId="0" fillId="0" borderId="0" xfId="0"/>
    <xf numFmtId="0" fontId="0" fillId="2" borderId="1" xfId="0" applyFill="1" applyBorder="1"/>
    <xf numFmtId="0" fontId="0" fillId="2" borderId="2" xfId="0" applyFill="1" applyBorder="1"/>
    <xf numFmtId="0" fontId="0" fillId="2" borderId="0" xfId="0" applyFill="1" applyBorder="1"/>
    <xf numFmtId="0" fontId="2" fillId="0" borderId="0" xfId="0" applyFont="1"/>
    <xf numFmtId="0" fontId="2" fillId="2" borderId="0" xfId="0" applyFont="1" applyFill="1" applyBorder="1"/>
    <xf numFmtId="0" fontId="2" fillId="2" borderId="2" xfId="0" applyFont="1" applyFill="1" applyBorder="1"/>
    <xf numFmtId="0" fontId="2" fillId="2" borderId="0" xfId="0" applyFont="1" applyFill="1" applyBorder="1" applyAlignment="1">
      <alignment horizontal="left"/>
    </xf>
    <xf numFmtId="169" fontId="2" fillId="3" borderId="0" xfId="0" applyNumberFormat="1" applyFont="1" applyFill="1" applyBorder="1"/>
    <xf numFmtId="169" fontId="2" fillId="2" borderId="0" xfId="0" applyNumberFormat="1" applyFont="1" applyFill="1" applyBorder="1"/>
    <xf numFmtId="49" fontId="2" fillId="2" borderId="0" xfId="0" applyNumberFormat="1" applyFont="1" applyFill="1" applyBorder="1" applyAlignment="1">
      <alignment horizontal="left"/>
    </xf>
    <xf numFmtId="49" fontId="2" fillId="4" borderId="2" xfId="1" applyNumberFormat="1" applyFont="1" applyFill="1" applyBorder="1" applyAlignment="1">
      <alignment horizontal="left"/>
    </xf>
    <xf numFmtId="0" fontId="2" fillId="4" borderId="0" xfId="0" applyFont="1" applyFill="1" applyBorder="1" applyAlignment="1">
      <alignment horizontal="center"/>
    </xf>
    <xf numFmtId="0" fontId="2" fillId="4" borderId="0" xfId="5" applyNumberFormat="1" applyFont="1" applyFill="1" applyBorder="1" applyAlignment="1">
      <alignment horizontal="center"/>
    </xf>
    <xf numFmtId="0" fontId="2" fillId="3" borderId="3" xfId="0" applyFont="1" applyFill="1" applyBorder="1" applyAlignment="1">
      <alignment horizontal="center"/>
    </xf>
    <xf numFmtId="169" fontId="3" fillId="4" borderId="3" xfId="1" applyNumberFormat="1" applyFont="1" applyFill="1" applyBorder="1"/>
    <xf numFmtId="166" fontId="0" fillId="3" borderId="3" xfId="0" applyNumberFormat="1" applyFill="1" applyBorder="1"/>
    <xf numFmtId="0" fontId="5" fillId="2" borderId="2" xfId="0" applyFont="1" applyFill="1" applyBorder="1"/>
    <xf numFmtId="0" fontId="5" fillId="2" borderId="4" xfId="0" applyFont="1" applyFill="1" applyBorder="1"/>
    <xf numFmtId="169" fontId="3" fillId="5" borderId="3" xfId="1" applyNumberFormat="1" applyFont="1" applyFill="1" applyBorder="1" applyProtection="1">
      <protection locked="0"/>
    </xf>
    <xf numFmtId="167" fontId="0" fillId="0" borderId="0" xfId="5" applyFont="1"/>
    <xf numFmtId="0" fontId="0" fillId="2" borderId="0" xfId="0" applyFill="1"/>
    <xf numFmtId="0" fontId="10" fillId="0" borderId="0" xfId="13" applyFont="1"/>
    <xf numFmtId="0" fontId="13" fillId="0" borderId="0" xfId="13" applyFont="1" applyFill="1" applyAlignment="1"/>
    <xf numFmtId="0" fontId="15" fillId="6" borderId="0" xfId="13" applyFont="1" applyFill="1" applyAlignment="1"/>
    <xf numFmtId="0" fontId="16" fillId="6" borderId="0" xfId="13" applyFont="1" applyFill="1" applyAlignment="1"/>
    <xf numFmtId="174" fontId="15" fillId="6" borderId="0" xfId="5" applyNumberFormat="1" applyFont="1" applyFill="1" applyAlignment="1"/>
    <xf numFmtId="0" fontId="15" fillId="0" borderId="0" xfId="13" applyFont="1" applyFill="1" applyAlignment="1"/>
    <xf numFmtId="0" fontId="16" fillId="0" borderId="0" xfId="13" applyFont="1" applyFill="1" applyAlignment="1"/>
    <xf numFmtId="174" fontId="15" fillId="0" borderId="0" xfId="5" applyNumberFormat="1" applyFont="1" applyFill="1" applyAlignment="1"/>
    <xf numFmtId="174" fontId="12" fillId="0" borderId="0" xfId="5" applyNumberFormat="1" applyFont="1" applyFill="1" applyAlignment="1">
      <alignment horizontal="center"/>
    </xf>
    <xf numFmtId="0" fontId="13" fillId="0" borderId="0" xfId="13" applyFont="1" applyFill="1" applyBorder="1" applyAlignment="1"/>
    <xf numFmtId="169" fontId="13" fillId="0" borderId="0" xfId="1" applyNumberFormat="1" applyFont="1" applyFill="1" applyAlignment="1"/>
    <xf numFmtId="0" fontId="12" fillId="0" borderId="0" xfId="13" applyFont="1" applyFill="1" applyAlignment="1"/>
    <xf numFmtId="169" fontId="12" fillId="0" borderId="0" xfId="1" applyNumberFormat="1" applyFont="1" applyFill="1" applyBorder="1" applyAlignment="1"/>
    <xf numFmtId="169" fontId="15" fillId="6" borderId="0" xfId="1" applyNumberFormat="1" applyFont="1" applyFill="1" applyAlignment="1"/>
    <xf numFmtId="174" fontId="13" fillId="0" borderId="0" xfId="13" applyNumberFormat="1" applyFont="1" applyFill="1" applyAlignment="1"/>
    <xf numFmtId="169" fontId="16" fillId="6" borderId="0" xfId="1" applyNumberFormat="1" applyFont="1" applyFill="1" applyAlignment="1"/>
    <xf numFmtId="169" fontId="12" fillId="0" borderId="0" xfId="1" applyNumberFormat="1" applyFont="1" applyFill="1" applyAlignment="1"/>
    <xf numFmtId="174" fontId="13" fillId="0" borderId="0" xfId="13" applyNumberFormat="1" applyFont="1" applyFill="1" applyBorder="1" applyAlignment="1"/>
    <xf numFmtId="167" fontId="3" fillId="5" borderId="3" xfId="0" applyNumberFormat="1" applyFont="1" applyFill="1" applyBorder="1" applyProtection="1">
      <protection locked="0"/>
    </xf>
    <xf numFmtId="0" fontId="18" fillId="0" borderId="0" xfId="0" applyFont="1" applyAlignment="1">
      <alignment horizontal="left"/>
    </xf>
    <xf numFmtId="0" fontId="18" fillId="0" borderId="0" xfId="0" applyFont="1" applyFill="1" applyAlignment="1" applyProtection="1">
      <alignment horizontal="left"/>
    </xf>
    <xf numFmtId="0" fontId="13" fillId="2" borderId="0" xfId="13" applyFont="1" applyFill="1" applyAlignment="1"/>
    <xf numFmtId="0" fontId="18" fillId="0" borderId="0" xfId="0" applyFont="1" applyFill="1" applyBorder="1" applyAlignment="1">
      <alignment vertical="top" wrapText="1"/>
    </xf>
    <xf numFmtId="0" fontId="18" fillId="0" borderId="0" xfId="0" applyFont="1" applyAlignment="1" applyProtection="1">
      <alignment horizontal="left"/>
    </xf>
    <xf numFmtId="0" fontId="18" fillId="2" borderId="0" xfId="0" applyFont="1" applyFill="1" applyAlignment="1" applyProtection="1">
      <alignment horizontal="left"/>
    </xf>
    <xf numFmtId="0" fontId="3" fillId="2" borderId="0" xfId="0" applyFont="1" applyFill="1" applyAlignment="1" applyProtection="1">
      <alignment horizontal="left"/>
    </xf>
    <xf numFmtId="0" fontId="3" fillId="0" borderId="0" xfId="0" applyFont="1" applyFill="1" applyAlignment="1" applyProtection="1">
      <alignment horizontal="left"/>
    </xf>
    <xf numFmtId="0" fontId="3" fillId="0" borderId="0" xfId="0" applyFont="1" applyAlignment="1" applyProtection="1">
      <alignment horizontal="left"/>
    </xf>
    <xf numFmtId="0" fontId="19" fillId="0" borderId="0" xfId="0" applyFont="1" applyFill="1" applyAlignment="1" applyProtection="1">
      <alignment horizontal="left"/>
    </xf>
    <xf numFmtId="0" fontId="19" fillId="0" borderId="0" xfId="0" applyFont="1" applyFill="1" applyBorder="1" applyAlignment="1" applyProtection="1">
      <alignment horizontal="lef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18" fillId="2" borderId="0" xfId="0" applyFont="1" applyFill="1" applyBorder="1" applyAlignment="1" applyProtection="1">
      <alignment horizontal="left"/>
    </xf>
    <xf numFmtId="0" fontId="3" fillId="0" borderId="0" xfId="0" applyFont="1" applyBorder="1" applyAlignment="1" applyProtection="1">
      <alignment horizontal="left"/>
    </xf>
    <xf numFmtId="0" fontId="19" fillId="0" borderId="0" xfId="0" applyFont="1" applyAlignment="1" applyProtection="1">
      <alignment horizontal="left"/>
    </xf>
    <xf numFmtId="0" fontId="21" fillId="2" borderId="0" xfId="0" applyFont="1" applyFill="1" applyBorder="1" applyAlignment="1" applyProtection="1">
      <alignment horizontal="left"/>
    </xf>
    <xf numFmtId="0" fontId="2" fillId="0" borderId="0" xfId="0" applyFont="1" applyAlignment="1" applyProtection="1">
      <alignment horizontal="left"/>
    </xf>
    <xf numFmtId="0" fontId="10" fillId="0" borderId="0" xfId="0" applyFont="1"/>
    <xf numFmtId="165" fontId="0" fillId="0" borderId="0" xfId="0" applyNumberFormat="1" applyBorder="1"/>
    <xf numFmtId="165" fontId="28" fillId="7" borderId="0" xfId="0" applyNumberFormat="1" applyFont="1" applyFill="1"/>
    <xf numFmtId="165" fontId="0" fillId="0" borderId="0" xfId="0" applyNumberFormat="1"/>
    <xf numFmtId="165" fontId="0" fillId="0" borderId="6" xfId="0" applyNumberFormat="1" applyBorder="1"/>
    <xf numFmtId="165" fontId="28" fillId="11" borderId="0" xfId="0" applyNumberFormat="1" applyFont="1" applyFill="1"/>
    <xf numFmtId="165" fontId="28" fillId="12" borderId="0" xfId="0" applyNumberFormat="1" applyFont="1" applyFill="1"/>
    <xf numFmtId="165" fontId="31" fillId="12" borderId="0" xfId="0" applyNumberFormat="1" applyFont="1" applyFill="1"/>
    <xf numFmtId="165" fontId="3" fillId="0" borderId="0" xfId="0" applyNumberFormat="1" applyFont="1"/>
    <xf numFmtId="165" fontId="2" fillId="0" borderId="0" xfId="0" applyNumberFormat="1" applyFont="1"/>
    <xf numFmtId="0" fontId="0" fillId="13" borderId="0" xfId="0" applyFill="1"/>
    <xf numFmtId="0" fontId="11" fillId="0" borderId="0" xfId="13" applyFont="1" applyProtection="1"/>
    <xf numFmtId="0" fontId="10" fillId="0" borderId="0" xfId="13" applyFont="1" applyProtection="1"/>
    <xf numFmtId="0" fontId="11" fillId="0" borderId="0" xfId="13" applyFont="1" applyBorder="1" applyProtection="1"/>
    <xf numFmtId="0" fontId="10" fillId="0" borderId="0" xfId="13" applyFont="1" applyBorder="1" applyProtection="1"/>
    <xf numFmtId="0" fontId="9" fillId="0" borderId="0" xfId="13" applyFont="1" applyProtection="1"/>
    <xf numFmtId="49" fontId="10" fillId="0" borderId="0" xfId="13" applyNumberFormat="1" applyFont="1" applyFill="1" applyBorder="1" applyAlignment="1" applyProtection="1"/>
    <xf numFmtId="0" fontId="11" fillId="0" borderId="0" xfId="13" applyFont="1" applyAlignment="1" applyProtection="1">
      <alignment horizontal="center"/>
    </xf>
    <xf numFmtId="173" fontId="10" fillId="0" borderId="0" xfId="13" applyNumberFormat="1" applyFont="1" applyAlignment="1" applyProtection="1">
      <alignment horizontal="center"/>
    </xf>
    <xf numFmtId="0" fontId="9" fillId="0" borderId="0" xfId="13" applyFont="1" applyFill="1" applyProtection="1"/>
    <xf numFmtId="0" fontId="10" fillId="0" borderId="0" xfId="13" applyFont="1" applyFill="1" applyBorder="1" applyAlignment="1" applyProtection="1">
      <alignment horizontal="center"/>
    </xf>
    <xf numFmtId="0" fontId="3" fillId="0" borderId="0" xfId="0" applyFont="1" applyProtection="1"/>
    <xf numFmtId="0" fontId="3" fillId="2" borderId="0" xfId="0" applyFont="1" applyFill="1" applyProtection="1"/>
    <xf numFmtId="0" fontId="18" fillId="0" borderId="0" xfId="0" applyFont="1" applyBorder="1" applyAlignment="1">
      <alignment horizontal="left"/>
    </xf>
    <xf numFmtId="0" fontId="13" fillId="2" borderId="0" xfId="13" applyFont="1" applyFill="1" applyAlignment="1" applyProtection="1"/>
    <xf numFmtId="0" fontId="18" fillId="0" borderId="5" xfId="0" applyFont="1" applyFill="1" applyBorder="1" applyAlignment="1" applyProtection="1">
      <alignment vertical="top" wrapText="1"/>
    </xf>
    <xf numFmtId="0" fontId="18" fillId="0" borderId="0" xfId="0" applyFont="1" applyFill="1" applyBorder="1" applyAlignment="1" applyProtection="1">
      <alignment vertical="top" wrapText="1"/>
    </xf>
    <xf numFmtId="0" fontId="12" fillId="0" borderId="0" xfId="13" applyFont="1" applyFill="1" applyBorder="1" applyAlignment="1" applyProtection="1">
      <alignment horizontal="right"/>
    </xf>
    <xf numFmtId="0" fontId="13" fillId="0" borderId="0" xfId="13" applyFont="1" applyFill="1" applyBorder="1" applyAlignment="1" applyProtection="1"/>
    <xf numFmtId="174" fontId="13" fillId="0" borderId="0" xfId="13" applyNumberFormat="1" applyFont="1" applyFill="1" applyBorder="1" applyAlignment="1" applyProtection="1"/>
    <xf numFmtId="0" fontId="15" fillId="6" borderId="0" xfId="13" applyFont="1" applyFill="1" applyAlignment="1" applyProtection="1"/>
    <xf numFmtId="0" fontId="10" fillId="0" borderId="8" xfId="13" applyFont="1" applyBorder="1" applyProtection="1"/>
    <xf numFmtId="0" fontId="10" fillId="0" borderId="1" xfId="13" applyFont="1" applyBorder="1" applyProtection="1"/>
    <xf numFmtId="0" fontId="10" fillId="0" borderId="9" xfId="13" applyFont="1" applyBorder="1" applyProtection="1"/>
    <xf numFmtId="0" fontId="73" fillId="0" borderId="4" xfId="13" applyFont="1" applyBorder="1" applyProtection="1"/>
    <xf numFmtId="0" fontId="0" fillId="0" borderId="0" xfId="0" applyProtection="1"/>
    <xf numFmtId="0" fontId="3" fillId="8" borderId="0" xfId="0" applyNumberFormat="1" applyFont="1" applyFill="1"/>
    <xf numFmtId="0" fontId="0" fillId="0" borderId="0" xfId="0" applyNumberFormat="1"/>
    <xf numFmtId="0" fontId="74" fillId="0" borderId="0" xfId="13" applyFont="1" applyProtection="1"/>
    <xf numFmtId="14" fontId="33" fillId="6" borderId="0" xfId="13" applyNumberFormat="1" applyFont="1" applyFill="1" applyAlignment="1" applyProtection="1"/>
    <xf numFmtId="0" fontId="3" fillId="8" borderId="0" xfId="0" applyNumberFormat="1" applyFont="1" applyFill="1" applyProtection="1"/>
    <xf numFmtId="0" fontId="3" fillId="14" borderId="10" xfId="0" applyNumberFormat="1" applyFont="1" applyFill="1" applyBorder="1" applyProtection="1"/>
    <xf numFmtId="0" fontId="0" fillId="0" borderId="0" xfId="0" applyNumberFormat="1" applyProtection="1"/>
    <xf numFmtId="0" fontId="36" fillId="0" borderId="0" xfId="0" applyFont="1"/>
    <xf numFmtId="0" fontId="33" fillId="0" borderId="0" xfId="13" applyFont="1" applyFill="1" applyBorder="1" applyAlignment="1">
      <alignment horizontal="right"/>
    </xf>
    <xf numFmtId="49" fontId="36" fillId="0" borderId="0" xfId="13" applyNumberFormat="1" applyFont="1" applyFill="1" applyBorder="1" applyAlignment="1">
      <alignment horizontal="left"/>
    </xf>
    <xf numFmtId="0" fontId="36" fillId="0" borderId="0" xfId="13" applyFont="1" applyFill="1" applyBorder="1"/>
    <xf numFmtId="0" fontId="36" fillId="0" borderId="0" xfId="0" applyFont="1" applyFill="1" applyBorder="1"/>
    <xf numFmtId="0" fontId="36" fillId="0" borderId="0" xfId="0" applyFont="1" applyFill="1"/>
    <xf numFmtId="0" fontId="76" fillId="0" borderId="1" xfId="13" applyFont="1" applyFill="1" applyBorder="1"/>
    <xf numFmtId="0" fontId="36" fillId="0" borderId="1" xfId="0" applyFont="1" applyBorder="1"/>
    <xf numFmtId="0" fontId="36" fillId="0" borderId="1" xfId="13" applyFont="1" applyFill="1" applyBorder="1" applyAlignment="1"/>
    <xf numFmtId="0" fontId="33" fillId="0" borderId="0" xfId="13" applyFont="1" applyFill="1" applyBorder="1"/>
    <xf numFmtId="0" fontId="33" fillId="4" borderId="2" xfId="0" applyFont="1" applyFill="1" applyBorder="1"/>
    <xf numFmtId="0" fontId="36" fillId="0" borderId="0" xfId="0" applyFont="1" applyProtection="1"/>
    <xf numFmtId="0" fontId="36" fillId="4" borderId="4" xfId="0" applyFont="1" applyFill="1" applyBorder="1"/>
    <xf numFmtId="0" fontId="33" fillId="0" borderId="11" xfId="0" applyFont="1" applyBorder="1" applyProtection="1"/>
    <xf numFmtId="0" fontId="33" fillId="0" borderId="12" xfId="0" applyFont="1" applyBorder="1" applyProtection="1"/>
    <xf numFmtId="0" fontId="36" fillId="0" borderId="2" xfId="0" applyFont="1" applyBorder="1" applyProtection="1"/>
    <xf numFmtId="0" fontId="36" fillId="0" borderId="8" xfId="0" applyFont="1" applyBorder="1" applyProtection="1"/>
    <xf numFmtId="0" fontId="33" fillId="16" borderId="11" xfId="0" applyFont="1" applyFill="1" applyBorder="1"/>
    <xf numFmtId="164" fontId="36" fillId="16" borderId="13" xfId="0" applyNumberFormat="1" applyFont="1" applyFill="1" applyBorder="1"/>
    <xf numFmtId="0" fontId="36" fillId="0" borderId="11" xfId="0" applyFont="1" applyBorder="1" applyProtection="1"/>
    <xf numFmtId="0" fontId="36" fillId="0" borderId="12" xfId="0" applyFont="1" applyBorder="1" applyProtection="1"/>
    <xf numFmtId="0" fontId="33" fillId="0" borderId="0" xfId="0" applyFont="1" applyBorder="1"/>
    <xf numFmtId="164" fontId="36" fillId="0" borderId="0" xfId="0" applyNumberFormat="1" applyFont="1" applyBorder="1"/>
    <xf numFmtId="9" fontId="36" fillId="0" borderId="0" xfId="13" applyNumberFormat="1" applyFont="1" applyFill="1" applyBorder="1" applyAlignment="1">
      <alignment horizontal="center"/>
    </xf>
    <xf numFmtId="165" fontId="36" fillId="0" borderId="0" xfId="0" applyNumberFormat="1" applyFont="1" applyBorder="1"/>
    <xf numFmtId="9" fontId="36" fillId="0" borderId="0" xfId="8" applyNumberFormat="1" applyFont="1" applyFill="1" applyBorder="1" applyAlignment="1">
      <alignment horizontal="center"/>
    </xf>
    <xf numFmtId="165" fontId="36" fillId="0" borderId="0" xfId="1" applyNumberFormat="1" applyFont="1" applyBorder="1"/>
    <xf numFmtId="164" fontId="36" fillId="0" borderId="1" xfId="0" applyNumberFormat="1" applyFont="1" applyBorder="1"/>
    <xf numFmtId="0" fontId="33" fillId="4" borderId="14" xfId="0" applyFont="1" applyFill="1" applyBorder="1" applyAlignment="1">
      <alignment wrapText="1"/>
    </xf>
    <xf numFmtId="0" fontId="36" fillId="0" borderId="0" xfId="13" applyFont="1"/>
    <xf numFmtId="0" fontId="36" fillId="0" borderId="0" xfId="0" applyFont="1" applyBorder="1"/>
    <xf numFmtId="0" fontId="41" fillId="0" borderId="0" xfId="0" applyFont="1" applyBorder="1" applyAlignment="1"/>
    <xf numFmtId="0" fontId="36" fillId="0" borderId="0" xfId="0" quotePrefix="1" applyFont="1" applyFill="1" applyBorder="1"/>
    <xf numFmtId="0" fontId="33" fillId="0" borderId="15" xfId="0" applyFont="1" applyBorder="1" applyProtection="1"/>
    <xf numFmtId="0" fontId="38" fillId="14" borderId="3" xfId="0" applyFont="1" applyFill="1" applyBorder="1" applyAlignment="1" applyProtection="1">
      <alignment horizontal="left"/>
    </xf>
    <xf numFmtId="0" fontId="38" fillId="14" borderId="3" xfId="0" applyFont="1" applyFill="1" applyBorder="1" applyProtection="1"/>
    <xf numFmtId="0" fontId="36" fillId="0" borderId="0" xfId="0" applyFont="1" applyBorder="1" applyProtection="1"/>
    <xf numFmtId="0" fontId="36" fillId="0" borderId="15" xfId="0" applyFont="1" applyBorder="1" applyProtection="1"/>
    <xf numFmtId="0" fontId="77" fillId="0" borderId="0" xfId="0" applyFont="1" applyProtection="1"/>
    <xf numFmtId="0" fontId="36" fillId="11" borderId="8" xfId="0" applyFont="1" applyFill="1" applyBorder="1" applyProtection="1"/>
    <xf numFmtId="0" fontId="36" fillId="11" borderId="12" xfId="0" applyFont="1" applyFill="1" applyBorder="1" applyProtection="1"/>
    <xf numFmtId="165" fontId="37" fillId="17" borderId="16" xfId="1" applyNumberFormat="1" applyFont="1" applyFill="1" applyBorder="1" applyProtection="1"/>
    <xf numFmtId="9" fontId="36" fillId="17" borderId="17" xfId="13" applyNumberFormat="1" applyFont="1" applyFill="1" applyBorder="1" applyAlignment="1">
      <alignment horizontal="center"/>
    </xf>
    <xf numFmtId="9" fontId="36" fillId="17" borderId="18" xfId="13" applyNumberFormat="1" applyFont="1" applyFill="1" applyBorder="1" applyAlignment="1">
      <alignment horizontal="center"/>
    </xf>
    <xf numFmtId="0" fontId="42" fillId="18" borderId="19" xfId="0" applyFont="1" applyFill="1" applyBorder="1" applyAlignment="1" applyProtection="1">
      <alignment horizontal="left" wrapText="1"/>
    </xf>
    <xf numFmtId="0" fontId="12" fillId="0" borderId="2" xfId="13" applyFont="1" applyBorder="1" applyAlignment="1" applyProtection="1"/>
    <xf numFmtId="0" fontId="12" fillId="0" borderId="0" xfId="13" applyFont="1" applyBorder="1" applyAlignment="1" applyProtection="1"/>
    <xf numFmtId="0" fontId="12" fillId="0" borderId="8" xfId="13" applyFont="1" applyBorder="1" applyAlignment="1" applyProtection="1"/>
    <xf numFmtId="165" fontId="37" fillId="17" borderId="16" xfId="1" applyNumberFormat="1" applyFont="1" applyFill="1" applyBorder="1"/>
    <xf numFmtId="165" fontId="37" fillId="17" borderId="20" xfId="1" applyNumberFormat="1" applyFont="1" applyFill="1" applyBorder="1" applyProtection="1"/>
    <xf numFmtId="0" fontId="35" fillId="6" borderId="6" xfId="13" applyFont="1" applyFill="1" applyBorder="1" applyAlignment="1" applyProtection="1"/>
    <xf numFmtId="0" fontId="32" fillId="6" borderId="21" xfId="13" applyFont="1" applyFill="1" applyBorder="1" applyAlignment="1" applyProtection="1"/>
    <xf numFmtId="0" fontId="10" fillId="0" borderId="2" xfId="13" applyFont="1" applyBorder="1" applyProtection="1"/>
    <xf numFmtId="0" fontId="11" fillId="0" borderId="0" xfId="13" applyFont="1" applyFill="1" applyProtection="1"/>
    <xf numFmtId="0" fontId="11" fillId="0" borderId="0" xfId="0" applyFont="1"/>
    <xf numFmtId="0" fontId="10" fillId="2" borderId="0" xfId="0" applyFont="1" applyFill="1" applyProtection="1"/>
    <xf numFmtId="0" fontId="10" fillId="13" borderId="0" xfId="0" applyFont="1" applyFill="1" applyProtection="1"/>
    <xf numFmtId="0" fontId="11" fillId="2" borderId="0" xfId="0" applyFont="1" applyFill="1" applyProtection="1"/>
    <xf numFmtId="0" fontId="10" fillId="13" borderId="0" xfId="0" applyFont="1" applyFill="1" applyBorder="1" applyProtection="1"/>
    <xf numFmtId="0" fontId="29" fillId="13" borderId="0" xfId="4" applyFont="1" applyFill="1" applyBorder="1" applyAlignment="1" applyProtection="1">
      <alignment horizontal="center" vertical="top"/>
    </xf>
    <xf numFmtId="0" fontId="10" fillId="13" borderId="0" xfId="4" applyFont="1" applyFill="1" applyBorder="1" applyAlignment="1" applyProtection="1">
      <alignment horizontal="left" vertical="top"/>
    </xf>
    <xf numFmtId="0" fontId="52" fillId="13" borderId="0" xfId="4" applyFont="1" applyFill="1" applyBorder="1" applyAlignment="1" applyProtection="1"/>
    <xf numFmtId="0" fontId="10" fillId="13" borderId="0" xfId="4" applyFont="1" applyFill="1" applyBorder="1" applyAlignment="1" applyProtection="1"/>
    <xf numFmtId="178" fontId="3" fillId="19" borderId="3" xfId="0" applyNumberFormat="1" applyFont="1" applyFill="1" applyBorder="1" applyAlignment="1" applyProtection="1">
      <alignment horizontal="center"/>
      <protection locked="0"/>
    </xf>
    <xf numFmtId="14" fontId="33" fillId="18" borderId="3" xfId="0" applyNumberFormat="1" applyFont="1" applyFill="1" applyBorder="1" applyAlignment="1" applyProtection="1">
      <alignment horizontal="right" wrapText="1"/>
    </xf>
    <xf numFmtId="14" fontId="42" fillId="18" borderId="3" xfId="0" applyNumberFormat="1" applyFont="1" applyFill="1" applyBorder="1" applyAlignment="1" applyProtection="1">
      <alignment horizontal="center" vertical="center"/>
    </xf>
    <xf numFmtId="0" fontId="33" fillId="0" borderId="13" xfId="0" applyFont="1" applyBorder="1"/>
    <xf numFmtId="164" fontId="36" fillId="0" borderId="13" xfId="0" applyNumberFormat="1" applyFont="1" applyFill="1" applyBorder="1"/>
    <xf numFmtId="165" fontId="18" fillId="0" borderId="0" xfId="0" applyNumberFormat="1" applyFont="1" applyAlignment="1" applyProtection="1">
      <alignment horizontal="left"/>
    </xf>
    <xf numFmtId="0" fontId="19" fillId="0" borderId="0" xfId="0" applyFont="1" applyProtection="1"/>
    <xf numFmtId="0" fontId="53" fillId="6" borderId="0" xfId="0" applyFont="1" applyFill="1" applyAlignment="1" applyProtection="1">
      <alignment horizontal="left"/>
    </xf>
    <xf numFmtId="0" fontId="3" fillId="0" borderId="0" xfId="0" quotePrefix="1" applyFont="1" applyFill="1" applyAlignment="1" applyProtection="1">
      <alignment horizontal="left"/>
    </xf>
    <xf numFmtId="0" fontId="3" fillId="0" borderId="6" xfId="0" applyFont="1" applyBorder="1" applyAlignment="1" applyProtection="1">
      <alignment horizontal="left"/>
    </xf>
    <xf numFmtId="0" fontId="2" fillId="0" borderId="0" xfId="0" applyFont="1" applyFill="1" applyAlignment="1" applyProtection="1">
      <alignment horizontal="left"/>
    </xf>
    <xf numFmtId="0" fontId="20" fillId="6" borderId="0" xfId="0" applyFont="1" applyFill="1" applyAlignment="1" applyProtection="1">
      <alignment horizontal="left"/>
    </xf>
    <xf numFmtId="0" fontId="3" fillId="0" borderId="7" xfId="0" applyFont="1" applyFill="1" applyBorder="1" applyAlignment="1" applyProtection="1">
      <alignment horizontal="left"/>
    </xf>
    <xf numFmtId="0" fontId="33" fillId="16" borderId="4" xfId="0" applyFont="1" applyFill="1" applyBorder="1" applyProtection="1"/>
    <xf numFmtId="176" fontId="36" fillId="16" borderId="9" xfId="8" applyNumberFormat="1" applyFont="1" applyFill="1" applyBorder="1" applyAlignment="1" applyProtection="1">
      <alignment horizontal="center"/>
    </xf>
    <xf numFmtId="9" fontId="36" fillId="17" borderId="25" xfId="13" applyNumberFormat="1" applyFont="1" applyFill="1" applyBorder="1" applyAlignment="1">
      <alignment horizontal="center"/>
    </xf>
    <xf numFmtId="165" fontId="37" fillId="17" borderId="26" xfId="1" applyNumberFormat="1" applyFont="1" applyFill="1" applyBorder="1" applyProtection="1"/>
    <xf numFmtId="0" fontId="0" fillId="13" borderId="0" xfId="0" applyFill="1" applyBorder="1"/>
    <xf numFmtId="0" fontId="0" fillId="13" borderId="8" xfId="0" applyFill="1" applyBorder="1"/>
    <xf numFmtId="0" fontId="0" fillId="13" borderId="21" xfId="0" applyFill="1" applyBorder="1"/>
    <xf numFmtId="0" fontId="0" fillId="13" borderId="27" xfId="0" applyFill="1" applyBorder="1"/>
    <xf numFmtId="0" fontId="0" fillId="13" borderId="1" xfId="0" applyFill="1" applyBorder="1"/>
    <xf numFmtId="0" fontId="0" fillId="13" borderId="9" xfId="0" applyFill="1" applyBorder="1"/>
    <xf numFmtId="0" fontId="78" fillId="13" borderId="0" xfId="0" applyFont="1" applyFill="1" applyProtection="1"/>
    <xf numFmtId="0" fontId="78" fillId="0" borderId="0" xfId="0" applyFont="1" applyProtection="1"/>
    <xf numFmtId="0" fontId="78" fillId="13" borderId="0" xfId="0" applyFont="1" applyFill="1" applyBorder="1" applyProtection="1"/>
    <xf numFmtId="0" fontId="78" fillId="13" borderId="0" xfId="0" applyFont="1" applyFill="1" applyProtection="1">
      <protection locked="0"/>
    </xf>
    <xf numFmtId="0" fontId="78" fillId="0" borderId="0" xfId="0" applyFont="1" applyProtection="1">
      <protection locked="0"/>
    </xf>
    <xf numFmtId="0" fontId="79" fillId="13" borderId="0" xfId="0" applyFont="1" applyFill="1" applyBorder="1" applyAlignment="1" applyProtection="1">
      <alignment horizontal="left" vertical="top" wrapText="1"/>
    </xf>
    <xf numFmtId="179" fontId="80" fillId="13" borderId="0" xfId="0" applyNumberFormat="1" applyFont="1" applyFill="1" applyBorder="1" applyProtection="1"/>
    <xf numFmtId="0" fontId="81" fillId="13" borderId="0" xfId="0" applyFont="1" applyFill="1" applyProtection="1"/>
    <xf numFmtId="0" fontId="82" fillId="13" borderId="0" xfId="0" applyFont="1" applyFill="1" applyProtection="1"/>
    <xf numFmtId="0" fontId="75" fillId="13" borderId="0" xfId="0" applyFont="1" applyFill="1" applyProtection="1"/>
    <xf numFmtId="0" fontId="81" fillId="13" borderId="0" xfId="0" applyFont="1" applyFill="1" applyBorder="1" applyAlignment="1" applyProtection="1">
      <alignment vertical="top"/>
    </xf>
    <xf numFmtId="0" fontId="81" fillId="13" borderId="0" xfId="0" applyFont="1" applyFill="1" applyBorder="1" applyProtection="1"/>
    <xf numFmtId="0" fontId="81" fillId="13" borderId="0" xfId="0" applyFont="1" applyFill="1" applyBorder="1" applyAlignment="1" applyProtection="1">
      <alignment vertical="top" wrapText="1"/>
    </xf>
    <xf numFmtId="0" fontId="81" fillId="0" borderId="0" xfId="0" applyFont="1" applyProtection="1"/>
    <xf numFmtId="0" fontId="10" fillId="13" borderId="0" xfId="0" applyFont="1" applyFill="1" applyBorder="1" applyAlignment="1" applyProtection="1">
      <alignment vertical="top" wrapText="1"/>
    </xf>
    <xf numFmtId="0" fontId="10" fillId="13" borderId="0" xfId="0" applyFont="1" applyFill="1" applyAlignment="1" applyProtection="1">
      <alignment vertical="top" wrapText="1"/>
    </xf>
    <xf numFmtId="0" fontId="11" fillId="2" borderId="0" xfId="0" applyFont="1" applyFill="1" applyAlignment="1" applyProtection="1">
      <alignment horizontal="right"/>
    </xf>
    <xf numFmtId="10" fontId="11" fillId="13" borderId="0" xfId="0" applyNumberFormat="1" applyFont="1" applyFill="1" applyProtection="1"/>
    <xf numFmtId="0" fontId="10" fillId="20" borderId="28" xfId="0" applyFont="1" applyFill="1" applyBorder="1" applyProtection="1"/>
    <xf numFmtId="0" fontId="11" fillId="2" borderId="29" xfId="0" applyFont="1" applyFill="1" applyBorder="1" applyProtection="1"/>
    <xf numFmtId="0" fontId="10" fillId="13" borderId="7" xfId="0" applyFont="1" applyFill="1" applyBorder="1" applyProtection="1"/>
    <xf numFmtId="0" fontId="11" fillId="13" borderId="30" xfId="0" applyFont="1" applyFill="1" applyBorder="1" applyProtection="1"/>
    <xf numFmtId="179" fontId="10" fillId="20" borderId="3" xfId="0" applyNumberFormat="1" applyFont="1" applyFill="1" applyBorder="1" applyProtection="1"/>
    <xf numFmtId="179" fontId="10" fillId="21" borderId="3" xfId="0" applyNumberFormat="1" applyFont="1" applyFill="1" applyBorder="1" applyProtection="1">
      <protection locked="0"/>
    </xf>
    <xf numFmtId="0" fontId="81" fillId="13" borderId="0" xfId="0" applyFont="1" applyFill="1" applyProtection="1">
      <protection locked="0"/>
    </xf>
    <xf numFmtId="0" fontId="10" fillId="15" borderId="3" xfId="0" applyFont="1" applyFill="1" applyBorder="1" applyProtection="1"/>
    <xf numFmtId="0" fontId="10" fillId="15" borderId="31" xfId="0" applyFont="1" applyFill="1" applyBorder="1" applyProtection="1"/>
    <xf numFmtId="0" fontId="10" fillId="2" borderId="30" xfId="0" applyFont="1" applyFill="1" applyBorder="1" applyProtection="1"/>
    <xf numFmtId="0" fontId="81" fillId="13" borderId="30" xfId="0" applyFont="1" applyFill="1" applyBorder="1" applyProtection="1"/>
    <xf numFmtId="179" fontId="83" fillId="19" borderId="3" xfId="0" applyNumberFormat="1" applyFont="1" applyFill="1" applyBorder="1" applyProtection="1"/>
    <xf numFmtId="0" fontId="84" fillId="22" borderId="10" xfId="0" applyFont="1" applyFill="1" applyBorder="1" applyAlignment="1" applyProtection="1">
      <alignment vertical="center"/>
    </xf>
    <xf numFmtId="0" fontId="85" fillId="22" borderId="5" xfId="0" applyFont="1" applyFill="1" applyBorder="1" applyProtection="1"/>
    <xf numFmtId="0" fontId="86" fillId="13" borderId="0" xfId="0" applyFont="1" applyFill="1" applyBorder="1" applyAlignment="1" applyProtection="1">
      <alignment vertical="center"/>
    </xf>
    <xf numFmtId="0" fontId="83" fillId="13" borderId="0" xfId="0" applyFont="1" applyFill="1" applyBorder="1" applyAlignment="1" applyProtection="1">
      <alignment vertical="top"/>
    </xf>
    <xf numFmtId="0" fontId="83" fillId="0" borderId="0" xfId="0" applyFont="1" applyProtection="1"/>
    <xf numFmtId="0" fontId="87" fillId="13" borderId="0" xfId="0" applyFont="1" applyFill="1" applyBorder="1" applyAlignment="1" applyProtection="1">
      <alignment vertical="top"/>
    </xf>
    <xf numFmtId="0" fontId="83" fillId="13" borderId="0" xfId="0" applyFont="1" applyFill="1" applyBorder="1" applyProtection="1"/>
    <xf numFmtId="0" fontId="38" fillId="2" borderId="19" xfId="0" applyFont="1" applyFill="1" applyBorder="1" applyAlignment="1" applyProtection="1">
      <alignment horizontal="right"/>
    </xf>
    <xf numFmtId="0" fontId="38" fillId="0" borderId="3" xfId="0" applyFont="1" applyBorder="1" applyProtection="1"/>
    <xf numFmtId="179" fontId="88" fillId="21" borderId="3" xfId="0" applyNumberFormat="1" applyFont="1" applyFill="1" applyBorder="1" applyProtection="1">
      <protection locked="0"/>
    </xf>
    <xf numFmtId="0" fontId="38" fillId="2" borderId="28" xfId="0" applyFont="1" applyFill="1" applyBorder="1" applyAlignment="1" applyProtection="1">
      <alignment horizontal="right"/>
    </xf>
    <xf numFmtId="0" fontId="42" fillId="21" borderId="3" xfId="0" applyFont="1" applyFill="1" applyBorder="1" applyProtection="1">
      <protection locked="0"/>
    </xf>
    <xf numFmtId="0" fontId="58" fillId="0" borderId="0" xfId="4" applyFont="1" applyAlignment="1" applyProtection="1">
      <protection locked="0"/>
    </xf>
    <xf numFmtId="0" fontId="38" fillId="2" borderId="3" xfId="0" applyFont="1" applyFill="1" applyBorder="1" applyProtection="1"/>
    <xf numFmtId="0" fontId="10" fillId="13" borderId="6" xfId="0" applyFont="1" applyFill="1" applyBorder="1" applyProtection="1"/>
    <xf numFmtId="0" fontId="10" fillId="20" borderId="3" xfId="0" applyFont="1" applyFill="1" applyBorder="1" applyProtection="1"/>
    <xf numFmtId="179" fontId="89" fillId="19" borderId="3" xfId="0" applyNumberFormat="1" applyFont="1" applyFill="1" applyBorder="1" applyProtection="1"/>
    <xf numFmtId="0" fontId="90" fillId="0" borderId="0" xfId="0" applyFont="1" applyProtection="1"/>
    <xf numFmtId="5" fontId="88" fillId="0" borderId="3" xfId="14" applyNumberFormat="1" applyFont="1" applyBorder="1"/>
    <xf numFmtId="0" fontId="9" fillId="2" borderId="10" xfId="0" applyFont="1" applyFill="1" applyBorder="1" applyAlignment="1" applyProtection="1">
      <alignment vertical="center"/>
    </xf>
    <xf numFmtId="0" fontId="9" fillId="2" borderId="5" xfId="0" applyFont="1" applyFill="1" applyBorder="1" applyAlignment="1" applyProtection="1">
      <alignment vertical="center"/>
    </xf>
    <xf numFmtId="0" fontId="9" fillId="2" borderId="32" xfId="0" applyFont="1" applyFill="1" applyBorder="1" applyAlignment="1" applyProtection="1">
      <alignment vertical="center"/>
    </xf>
    <xf numFmtId="0" fontId="91" fillId="13" borderId="5" xfId="0" applyFont="1" applyFill="1" applyBorder="1" applyAlignment="1" applyProtection="1">
      <alignment wrapText="1"/>
    </xf>
    <xf numFmtId="0" fontId="91" fillId="13" borderId="32" xfId="0" applyFont="1" applyFill="1" applyBorder="1" applyAlignment="1" applyProtection="1">
      <alignment wrapText="1"/>
    </xf>
    <xf numFmtId="0" fontId="91" fillId="13" borderId="10" xfId="0" applyFont="1" applyFill="1" applyBorder="1" applyAlignment="1" applyProtection="1"/>
    <xf numFmtId="0" fontId="38" fillId="2" borderId="7" xfId="0" applyFont="1" applyFill="1" applyBorder="1" applyAlignment="1" applyProtection="1">
      <alignment horizontal="right"/>
    </xf>
    <xf numFmtId="0" fontId="38" fillId="2" borderId="31" xfId="0" applyFont="1" applyFill="1" applyBorder="1" applyAlignment="1" applyProtection="1">
      <alignment horizontal="right"/>
    </xf>
    <xf numFmtId="0" fontId="81" fillId="0" borderId="0" xfId="0" applyFont="1" applyBorder="1" applyProtection="1"/>
    <xf numFmtId="0" fontId="78" fillId="0" borderId="0" xfId="0" applyFont="1" applyBorder="1" applyProtection="1"/>
    <xf numFmtId="0" fontId="91" fillId="13" borderId="33" xfId="0" applyFont="1" applyFill="1" applyBorder="1" applyAlignment="1" applyProtection="1">
      <alignment wrapText="1"/>
    </xf>
    <xf numFmtId="0" fontId="83" fillId="13" borderId="30" xfId="0" applyFont="1" applyFill="1" applyBorder="1" applyProtection="1"/>
    <xf numFmtId="0" fontId="83" fillId="13" borderId="30" xfId="0" applyFont="1" applyFill="1" applyBorder="1" applyAlignment="1" applyProtection="1">
      <alignment vertical="center"/>
    </xf>
    <xf numFmtId="0" fontId="42" fillId="2" borderId="30" xfId="0" applyFont="1" applyFill="1" applyBorder="1" applyProtection="1"/>
    <xf numFmtId="0" fontId="9" fillId="2" borderId="33" xfId="0" applyFont="1" applyFill="1" applyBorder="1" applyAlignment="1" applyProtection="1">
      <alignment vertical="center"/>
    </xf>
    <xf numFmtId="0" fontId="10" fillId="0" borderId="32" xfId="0" applyFont="1" applyBorder="1" applyProtection="1"/>
    <xf numFmtId="0" fontId="42" fillId="0" borderId="32" xfId="0" applyFont="1" applyBorder="1" applyProtection="1"/>
    <xf numFmtId="0" fontId="59" fillId="23" borderId="3" xfId="0" applyFont="1" applyFill="1" applyBorder="1" applyAlignment="1" applyProtection="1">
      <alignment horizontal="center"/>
      <protection locked="0"/>
    </xf>
    <xf numFmtId="0" fontId="38" fillId="2" borderId="3" xfId="0" applyFont="1" applyFill="1" applyBorder="1" applyAlignment="1" applyProtection="1">
      <alignment horizontal="left"/>
    </xf>
    <xf numFmtId="0" fontId="92" fillId="13" borderId="0" xfId="0" applyFont="1" applyFill="1" applyProtection="1"/>
    <xf numFmtId="179" fontId="10" fillId="20" borderId="3" xfId="0" applyNumberFormat="1" applyFont="1" applyFill="1" applyBorder="1" applyProtection="1">
      <protection locked="0"/>
    </xf>
    <xf numFmtId="0" fontId="85" fillId="22" borderId="32" xfId="0" applyFont="1" applyFill="1" applyBorder="1" applyProtection="1"/>
    <xf numFmtId="0" fontId="36" fillId="0" borderId="0" xfId="0" applyFont="1" applyBorder="1" applyAlignment="1">
      <alignment horizontal="left" vertical="top" wrapText="1"/>
    </xf>
    <xf numFmtId="167" fontId="36" fillId="16" borderId="34" xfId="0" applyNumberFormat="1" applyFont="1" applyFill="1" applyBorder="1"/>
    <xf numFmtId="167" fontId="36" fillId="16" borderId="2" xfId="0" applyNumberFormat="1" applyFont="1" applyFill="1" applyBorder="1"/>
    <xf numFmtId="164" fontId="36" fillId="16" borderId="35" xfId="0" applyNumberFormat="1" applyFont="1" applyFill="1" applyBorder="1"/>
    <xf numFmtId="164" fontId="36" fillId="24" borderId="36" xfId="13" applyNumberFormat="1" applyFont="1" applyFill="1" applyBorder="1" applyAlignment="1">
      <alignment horizontal="center"/>
    </xf>
    <xf numFmtId="0" fontId="36" fillId="11" borderId="37" xfId="0" applyFont="1" applyFill="1" applyBorder="1" applyProtection="1"/>
    <xf numFmtId="0" fontId="36" fillId="0" borderId="38" xfId="0" applyFont="1" applyBorder="1" applyProtection="1"/>
    <xf numFmtId="0" fontId="36" fillId="0" borderId="24" xfId="0" applyFont="1" applyBorder="1" applyProtection="1"/>
    <xf numFmtId="0" fontId="36" fillId="11" borderId="19" xfId="0" applyFont="1" applyFill="1" applyBorder="1" applyProtection="1"/>
    <xf numFmtId="0" fontId="36" fillId="0" borderId="31" xfId="0" applyFont="1" applyBorder="1" applyProtection="1"/>
    <xf numFmtId="0" fontId="36" fillId="0" borderId="39" xfId="0" applyFont="1" applyBorder="1" applyProtection="1"/>
    <xf numFmtId="0" fontId="36" fillId="0" borderId="40" xfId="0" applyFont="1" applyBorder="1" applyProtection="1"/>
    <xf numFmtId="0" fontId="36" fillId="11" borderId="41" xfId="0" applyFont="1" applyFill="1" applyBorder="1" applyProtection="1"/>
    <xf numFmtId="0" fontId="36" fillId="0" borderId="42" xfId="0" applyFont="1" applyBorder="1" applyProtection="1"/>
    <xf numFmtId="0" fontId="36" fillId="0" borderId="43" xfId="0" applyFont="1" applyBorder="1" applyProtection="1"/>
    <xf numFmtId="0" fontId="60" fillId="0" borderId="0" xfId="0" applyFont="1" applyAlignment="1" applyProtection="1">
      <alignment horizontal="right"/>
    </xf>
    <xf numFmtId="0" fontId="11" fillId="25" borderId="0" xfId="0" applyFont="1" applyFill="1"/>
    <xf numFmtId="167" fontId="36" fillId="0" borderId="34" xfId="0" applyNumberFormat="1" applyFont="1" applyBorder="1" applyProtection="1"/>
    <xf numFmtId="0" fontId="36" fillId="0" borderId="44" xfId="0" applyFont="1" applyBorder="1" applyProtection="1"/>
    <xf numFmtId="0" fontId="36" fillId="0" borderId="27" xfId="0" applyFont="1" applyBorder="1" applyProtection="1"/>
    <xf numFmtId="167" fontId="36" fillId="0" borderId="2" xfId="0" applyNumberFormat="1" applyFont="1" applyBorder="1" applyProtection="1"/>
    <xf numFmtId="0" fontId="36" fillId="0" borderId="29" xfId="0" applyFont="1" applyBorder="1" applyProtection="1"/>
    <xf numFmtId="0" fontId="60" fillId="0" borderId="0" xfId="0" applyFont="1" applyProtection="1"/>
    <xf numFmtId="0" fontId="36" fillId="0" borderId="45" xfId="0" applyFont="1" applyBorder="1" applyProtection="1"/>
    <xf numFmtId="0" fontId="36" fillId="0" borderId="46" xfId="0" applyFont="1" applyBorder="1" applyProtection="1"/>
    <xf numFmtId="0" fontId="36" fillId="11" borderId="47" xfId="0" applyFont="1" applyFill="1" applyBorder="1" applyProtection="1"/>
    <xf numFmtId="0" fontId="36" fillId="11" borderId="9" xfId="0" applyFont="1" applyFill="1" applyBorder="1" applyProtection="1"/>
    <xf numFmtId="0" fontId="36" fillId="0" borderId="23" xfId="0" applyFont="1" applyBorder="1" applyProtection="1"/>
    <xf numFmtId="0" fontId="36" fillId="0" borderId="3" xfId="0" applyFont="1" applyBorder="1" applyProtection="1"/>
    <xf numFmtId="0" fontId="36" fillId="0" borderId="48" xfId="0" applyFont="1" applyBorder="1" applyProtection="1"/>
    <xf numFmtId="49" fontId="42" fillId="23" borderId="3" xfId="13" applyNumberFormat="1" applyFont="1" applyFill="1" applyBorder="1" applyProtection="1">
      <protection locked="0"/>
    </xf>
    <xf numFmtId="9" fontId="42" fillId="23" borderId="3" xfId="8" applyFont="1" applyFill="1" applyBorder="1" applyProtection="1">
      <protection locked="0"/>
    </xf>
    <xf numFmtId="49" fontId="36" fillId="23" borderId="22" xfId="0" applyNumberFormat="1" applyFont="1" applyFill="1" applyBorder="1" applyProtection="1">
      <protection locked="0"/>
    </xf>
    <xf numFmtId="49" fontId="36" fillId="23" borderId="24" xfId="0" applyNumberFormat="1" applyFont="1" applyFill="1" applyBorder="1" applyProtection="1">
      <protection locked="0"/>
    </xf>
    <xf numFmtId="0" fontId="11" fillId="4" borderId="3" xfId="13" applyFont="1" applyFill="1" applyBorder="1" applyAlignment="1">
      <alignment horizontal="center" wrapText="1"/>
    </xf>
    <xf numFmtId="0" fontId="36" fillId="23" borderId="49" xfId="0" applyFont="1" applyFill="1" applyBorder="1" applyProtection="1"/>
    <xf numFmtId="167" fontId="36" fillId="23" borderId="14" xfId="0" applyNumberFormat="1" applyFont="1" applyFill="1" applyBorder="1" applyProtection="1"/>
    <xf numFmtId="0" fontId="36" fillId="23" borderId="29" xfId="0" applyFont="1" applyFill="1" applyBorder="1" applyProtection="1"/>
    <xf numFmtId="49" fontId="36" fillId="0" borderId="0" xfId="0" applyNumberFormat="1" applyFont="1"/>
    <xf numFmtId="167" fontId="36" fillId="23" borderId="50" xfId="0" applyNumberFormat="1" applyFont="1" applyFill="1" applyBorder="1" applyProtection="1"/>
    <xf numFmtId="0" fontId="36" fillId="18" borderId="51" xfId="0" applyFont="1" applyFill="1" applyBorder="1" applyProtection="1"/>
    <xf numFmtId="0" fontId="36" fillId="18" borderId="8" xfId="0" applyFont="1" applyFill="1" applyBorder="1" applyProtection="1"/>
    <xf numFmtId="0" fontId="36" fillId="18" borderId="52" xfId="0" applyFont="1" applyFill="1" applyBorder="1" applyProtection="1"/>
    <xf numFmtId="167" fontId="33" fillId="4" borderId="12" xfId="13" applyNumberFormat="1" applyFont="1" applyFill="1" applyBorder="1" applyAlignment="1">
      <alignment horizontal="center"/>
    </xf>
    <xf numFmtId="167" fontId="33" fillId="4" borderId="11" xfId="13" applyNumberFormat="1" applyFont="1" applyFill="1" applyBorder="1" applyAlignment="1"/>
    <xf numFmtId="167" fontId="33" fillId="4" borderId="15" xfId="13" applyNumberFormat="1" applyFont="1" applyFill="1" applyBorder="1" applyAlignment="1"/>
    <xf numFmtId="167" fontId="33" fillId="4" borderId="12" xfId="13" applyNumberFormat="1" applyFont="1" applyFill="1" applyBorder="1" applyAlignment="1"/>
    <xf numFmtId="0" fontId="36" fillId="0" borderId="53" xfId="0" applyFont="1" applyBorder="1" applyAlignment="1"/>
    <xf numFmtId="0" fontId="36" fillId="0" borderId="54" xfId="0" applyFont="1" applyBorder="1" applyAlignment="1"/>
    <xf numFmtId="0" fontId="36" fillId="0" borderId="7" xfId="0" applyFont="1" applyBorder="1" applyAlignment="1"/>
    <xf numFmtId="0" fontId="36" fillId="0" borderId="39" xfId="0" applyFont="1" applyBorder="1" applyAlignment="1"/>
    <xf numFmtId="0" fontId="36" fillId="0" borderId="7" xfId="0" applyFont="1" applyFill="1" applyBorder="1" applyAlignment="1"/>
    <xf numFmtId="0" fontId="36" fillId="0" borderId="39" xfId="0" applyFont="1" applyFill="1" applyBorder="1" applyAlignment="1"/>
    <xf numFmtId="0" fontId="36" fillId="0" borderId="55" xfId="0" applyFont="1" applyFill="1" applyBorder="1" applyAlignment="1"/>
    <xf numFmtId="0" fontId="36" fillId="0" borderId="43" xfId="0" applyFont="1" applyFill="1" applyBorder="1" applyAlignment="1"/>
    <xf numFmtId="165" fontId="0" fillId="18" borderId="5" xfId="0" applyNumberFormat="1" applyFill="1" applyBorder="1"/>
    <xf numFmtId="165" fontId="0" fillId="18" borderId="0" xfId="0" applyNumberFormat="1" applyFill="1" applyBorder="1"/>
    <xf numFmtId="0" fontId="54" fillId="0" borderId="7" xfId="0" applyFont="1" applyBorder="1" applyAlignment="1" applyProtection="1">
      <alignment horizontal="left"/>
    </xf>
    <xf numFmtId="0" fontId="54" fillId="0" borderId="0" xfId="0" applyFont="1" applyAlignment="1" applyProtection="1">
      <alignment horizontal="left"/>
    </xf>
    <xf numFmtId="0" fontId="13" fillId="0" borderId="0" xfId="13" applyFont="1" applyFill="1" applyAlignment="1" applyProtection="1"/>
    <xf numFmtId="0" fontId="93" fillId="13" borderId="0" xfId="0" applyFont="1" applyFill="1" applyProtection="1"/>
    <xf numFmtId="175" fontId="33" fillId="26" borderId="3" xfId="0" applyNumberFormat="1" applyFont="1" applyFill="1" applyBorder="1" applyAlignment="1" applyProtection="1">
      <alignment horizontal="right" wrapText="1"/>
    </xf>
    <xf numFmtId="0" fontId="52" fillId="13" borderId="0" xfId="4" applyFont="1" applyFill="1" applyAlignment="1" applyProtection="1"/>
    <xf numFmtId="177" fontId="36" fillId="26" borderId="3" xfId="0" applyNumberFormat="1" applyFont="1" applyFill="1" applyBorder="1" applyProtection="1"/>
    <xf numFmtId="14" fontId="0" fillId="0" borderId="0" xfId="0" applyNumberFormat="1" applyProtection="1"/>
    <xf numFmtId="0" fontId="42" fillId="18" borderId="3" xfId="0" applyFont="1" applyFill="1" applyBorder="1" applyAlignment="1" applyProtection="1">
      <alignment horizontal="left" wrapText="1"/>
    </xf>
    <xf numFmtId="0" fontId="43" fillId="0" borderId="0" xfId="0" applyFont="1" applyFill="1" applyProtection="1"/>
    <xf numFmtId="0" fontId="44" fillId="9" borderId="0" xfId="0" applyFont="1" applyFill="1" applyProtection="1"/>
    <xf numFmtId="0" fontId="11" fillId="9" borderId="0" xfId="0" applyFont="1" applyFill="1" applyAlignment="1" applyProtection="1">
      <alignment horizontal="right"/>
    </xf>
    <xf numFmtId="0" fontId="43" fillId="2" borderId="0" xfId="0" applyFont="1" applyFill="1" applyProtection="1"/>
    <xf numFmtId="0" fontId="10" fillId="0" borderId="0" xfId="13" applyFont="1" applyFill="1" applyProtection="1"/>
    <xf numFmtId="0" fontId="10" fillId="9" borderId="0" xfId="0" applyFont="1" applyFill="1" applyProtection="1"/>
    <xf numFmtId="165" fontId="10" fillId="9" borderId="0" xfId="0" applyNumberFormat="1" applyFont="1" applyFill="1" applyProtection="1"/>
    <xf numFmtId="0" fontId="17" fillId="9" borderId="0" xfId="0" applyFont="1" applyFill="1" applyProtection="1"/>
    <xf numFmtId="0" fontId="10" fillId="9" borderId="0" xfId="0" applyFont="1" applyFill="1" applyBorder="1" applyAlignment="1" applyProtection="1"/>
    <xf numFmtId="0" fontId="3" fillId="2" borderId="0" xfId="0" applyFont="1" applyFill="1" applyBorder="1" applyProtection="1"/>
    <xf numFmtId="0" fontId="2" fillId="2" borderId="0" xfId="0" applyFont="1" applyFill="1" applyBorder="1" applyAlignment="1" applyProtection="1">
      <alignment horizontal="left" wrapText="1"/>
    </xf>
    <xf numFmtId="0" fontId="2" fillId="2" borderId="0" xfId="0" applyFont="1" applyFill="1" applyBorder="1" applyAlignment="1" applyProtection="1">
      <alignment horizontal="center" wrapText="1"/>
    </xf>
    <xf numFmtId="0" fontId="3" fillId="0" borderId="0" xfId="11" applyProtection="1"/>
    <xf numFmtId="0" fontId="10" fillId="13" borderId="0" xfId="11" applyFont="1" applyFill="1"/>
    <xf numFmtId="0" fontId="3" fillId="0" borderId="0" xfId="11"/>
    <xf numFmtId="0" fontId="0" fillId="0" borderId="7" xfId="0" applyNumberFormat="1" applyBorder="1" applyProtection="1">
      <protection locked="0"/>
    </xf>
    <xf numFmtId="14" fontId="87" fillId="6" borderId="2" xfId="13" applyNumberFormat="1" applyFont="1" applyFill="1" applyBorder="1" applyAlignment="1" applyProtection="1"/>
    <xf numFmtId="0" fontId="13" fillId="4" borderId="3" xfId="13" applyFont="1" applyFill="1" applyBorder="1" applyAlignment="1" applyProtection="1">
      <alignment horizontal="center"/>
    </xf>
    <xf numFmtId="0" fontId="11" fillId="4" borderId="3" xfId="13" applyFont="1" applyFill="1" applyBorder="1" applyAlignment="1">
      <alignment horizontal="center" vertical="top"/>
    </xf>
    <xf numFmtId="0" fontId="11" fillId="4" borderId="3" xfId="13" applyFont="1" applyFill="1" applyBorder="1" applyProtection="1"/>
    <xf numFmtId="0" fontId="33" fillId="4" borderId="3" xfId="13" applyFont="1" applyFill="1" applyBorder="1" applyAlignment="1" applyProtection="1">
      <alignment horizontal="left"/>
    </xf>
    <xf numFmtId="0" fontId="33" fillId="14" borderId="3" xfId="13" applyFont="1" applyFill="1" applyBorder="1" applyAlignment="1"/>
    <xf numFmtId="0" fontId="38" fillId="14" borderId="3" xfId="13" applyFont="1" applyFill="1" applyBorder="1" applyAlignment="1">
      <alignment vertical="top"/>
    </xf>
    <xf numFmtId="0" fontId="33" fillId="4" borderId="56" xfId="0" applyFont="1" applyFill="1" applyBorder="1"/>
    <xf numFmtId="0" fontId="36" fillId="4" borderId="52" xfId="0" applyFont="1" applyFill="1" applyBorder="1"/>
    <xf numFmtId="0" fontId="33" fillId="4" borderId="56" xfId="13" applyFont="1" applyFill="1" applyBorder="1"/>
    <xf numFmtId="0" fontId="33" fillId="4" borderId="51" xfId="13" applyFont="1" applyFill="1" applyBorder="1"/>
    <xf numFmtId="0" fontId="33" fillId="4" borderId="52" xfId="13" applyFont="1" applyFill="1" applyBorder="1"/>
    <xf numFmtId="0" fontId="3" fillId="3" borderId="0" xfId="11" applyFont="1" applyFill="1" applyAlignment="1">
      <alignment horizontal="left"/>
    </xf>
    <xf numFmtId="0" fontId="2" fillId="0" borderId="0" xfId="11" applyFont="1" applyFill="1"/>
    <xf numFmtId="169" fontId="0" fillId="0" borderId="0" xfId="3" applyNumberFormat="1" applyFont="1"/>
    <xf numFmtId="0" fontId="3" fillId="0" borderId="0" xfId="11" applyAlignment="1">
      <alignment horizontal="center"/>
    </xf>
    <xf numFmtId="0" fontId="3" fillId="0" borderId="0" xfId="11" applyFill="1"/>
    <xf numFmtId="1" fontId="2" fillId="0" borderId="0" xfId="7" applyNumberFormat="1" applyFont="1" applyFill="1" applyAlignment="1">
      <alignment horizontal="center"/>
    </xf>
    <xf numFmtId="0" fontId="2" fillId="2" borderId="34" xfId="11" applyFont="1" applyFill="1" applyBorder="1"/>
    <xf numFmtId="0" fontId="3" fillId="2" borderId="21" xfId="11" applyFill="1" applyBorder="1"/>
    <xf numFmtId="0" fontId="3" fillId="2" borderId="27" xfId="11" applyFill="1" applyBorder="1"/>
    <xf numFmtId="0" fontId="2" fillId="2" borderId="2" xfId="11" applyFont="1" applyFill="1" applyBorder="1"/>
    <xf numFmtId="0" fontId="2" fillId="3" borderId="0" xfId="11" applyFont="1" applyFill="1" applyBorder="1" applyAlignment="1">
      <alignment horizontal="left"/>
    </xf>
    <xf numFmtId="0" fontId="3" fillId="3" borderId="0" xfId="11" applyFill="1" applyBorder="1" applyAlignment="1">
      <alignment horizontal="left"/>
    </xf>
    <xf numFmtId="0" fontId="3" fillId="2" borderId="0" xfId="11" applyFill="1" applyBorder="1"/>
    <xf numFmtId="0" fontId="3" fillId="2" borderId="8" xfId="11" applyFill="1" applyBorder="1"/>
    <xf numFmtId="0" fontId="2" fillId="2" borderId="0" xfId="11" applyFont="1" applyFill="1" applyBorder="1"/>
    <xf numFmtId="14" fontId="3" fillId="2" borderId="0" xfId="11" applyNumberFormat="1" applyFill="1" applyBorder="1"/>
    <xf numFmtId="168" fontId="2" fillId="2" borderId="0" xfId="7" applyNumberFormat="1" applyFont="1" applyFill="1" applyBorder="1"/>
    <xf numFmtId="0" fontId="2" fillId="2" borderId="0" xfId="11" applyFont="1" applyFill="1" applyBorder="1" applyAlignment="1">
      <alignment horizontal="center"/>
    </xf>
    <xf numFmtId="9" fontId="2" fillId="2" borderId="0" xfId="10" applyFont="1" applyFill="1" applyBorder="1"/>
    <xf numFmtId="169" fontId="2" fillId="3" borderId="0" xfId="3" applyNumberFormat="1" applyFont="1" applyFill="1" applyBorder="1" applyAlignment="1">
      <alignment horizontal="left"/>
    </xf>
    <xf numFmtId="9" fontId="2" fillId="3" borderId="0" xfId="11" applyNumberFormat="1" applyFont="1" applyFill="1" applyBorder="1" applyAlignment="1">
      <alignment horizontal="left"/>
    </xf>
    <xf numFmtId="14" fontId="2" fillId="3" borderId="0" xfId="11" applyNumberFormat="1" applyFont="1" applyFill="1" applyBorder="1" applyAlignment="1">
      <alignment horizontal="left"/>
    </xf>
    <xf numFmtId="0" fontId="3" fillId="2" borderId="2" xfId="11" applyFill="1" applyBorder="1"/>
    <xf numFmtId="14" fontId="2" fillId="3" borderId="0" xfId="3" applyNumberFormat="1" applyFont="1" applyFill="1" applyBorder="1" applyAlignment="1">
      <alignment horizontal="left"/>
    </xf>
    <xf numFmtId="0" fontId="3" fillId="2" borderId="0" xfId="11" applyFont="1" applyFill="1" applyBorder="1"/>
    <xf numFmtId="4" fontId="2" fillId="2" borderId="0" xfId="11" applyNumberFormat="1" applyFont="1" applyFill="1" applyBorder="1"/>
    <xf numFmtId="0" fontId="3" fillId="2" borderId="34" xfId="11" applyFill="1" applyBorder="1"/>
    <xf numFmtId="0" fontId="94" fillId="2" borderId="21" xfId="11" applyFont="1" applyFill="1" applyBorder="1"/>
    <xf numFmtId="0" fontId="94" fillId="2" borderId="27" xfId="11" applyFont="1" applyFill="1" applyBorder="1"/>
    <xf numFmtId="0" fontId="2" fillId="18" borderId="2" xfId="11" applyFont="1" applyFill="1" applyBorder="1" applyAlignment="1">
      <alignment horizontal="left"/>
    </xf>
    <xf numFmtId="9" fontId="2" fillId="18" borderId="0" xfId="11" applyNumberFormat="1" applyFont="1" applyFill="1" applyBorder="1" applyAlignment="1">
      <alignment horizontal="center"/>
    </xf>
    <xf numFmtId="9" fontId="2" fillId="18" borderId="8" xfId="11" applyNumberFormat="1" applyFont="1" applyFill="1" applyBorder="1" applyAlignment="1">
      <alignment horizontal="center"/>
    </xf>
    <xf numFmtId="49" fontId="2" fillId="18" borderId="2" xfId="11" applyNumberFormat="1" applyFont="1" applyFill="1" applyBorder="1" applyAlignment="1">
      <alignment horizontal="left"/>
    </xf>
    <xf numFmtId="42" fontId="3" fillId="18" borderId="8" xfId="11" applyNumberFormat="1" applyFill="1" applyBorder="1"/>
    <xf numFmtId="0" fontId="2" fillId="18" borderId="4" xfId="11" applyFont="1" applyFill="1" applyBorder="1"/>
    <xf numFmtId="42" fontId="3" fillId="18" borderId="1" xfId="11" applyNumberFormat="1" applyFill="1" applyBorder="1"/>
    <xf numFmtId="42" fontId="3" fillId="18" borderId="9" xfId="11" applyNumberFormat="1" applyFill="1" applyBorder="1"/>
    <xf numFmtId="0" fontId="3" fillId="3" borderId="2" xfId="11" applyFill="1" applyBorder="1"/>
    <xf numFmtId="0" fontId="3" fillId="3" borderId="0" xfId="11" applyFill="1" applyBorder="1"/>
    <xf numFmtId="0" fontId="3" fillId="3" borderId="8" xfId="11" applyFill="1" applyBorder="1"/>
    <xf numFmtId="0" fontId="2" fillId="4" borderId="2" xfId="11" applyFont="1" applyFill="1" applyBorder="1"/>
    <xf numFmtId="0" fontId="2" fillId="4" borderId="57" xfId="11" applyFont="1" applyFill="1" applyBorder="1"/>
    <xf numFmtId="169" fontId="3" fillId="4" borderId="3" xfId="11" applyNumberFormat="1" applyFill="1" applyBorder="1"/>
    <xf numFmtId="14" fontId="2" fillId="2" borderId="3" xfId="11" applyNumberFormat="1" applyFont="1" applyFill="1" applyBorder="1"/>
    <xf numFmtId="0" fontId="3" fillId="4" borderId="3" xfId="11" applyFill="1" applyBorder="1"/>
    <xf numFmtId="169" fontId="0" fillId="2" borderId="3" xfId="3" applyNumberFormat="1" applyFont="1" applyFill="1" applyBorder="1"/>
    <xf numFmtId="0" fontId="2" fillId="4" borderId="3" xfId="11" applyFont="1" applyFill="1" applyBorder="1" applyAlignment="1">
      <alignment horizontal="right"/>
    </xf>
    <xf numFmtId="0" fontId="3" fillId="4" borderId="48" xfId="11" applyFill="1" applyBorder="1"/>
    <xf numFmtId="14" fontId="2" fillId="2" borderId="48" xfId="11" applyNumberFormat="1" applyFont="1" applyFill="1" applyBorder="1"/>
    <xf numFmtId="0" fontId="3" fillId="0" borderId="1" xfId="11" applyFill="1" applyBorder="1"/>
    <xf numFmtId="14" fontId="2" fillId="2" borderId="0" xfId="11" applyNumberFormat="1" applyFont="1" applyFill="1" applyBorder="1"/>
    <xf numFmtId="0" fontId="2" fillId="2" borderId="0" xfId="11" applyFont="1" applyFill="1" applyBorder="1" applyAlignment="1">
      <alignment horizontal="right"/>
    </xf>
    <xf numFmtId="169" fontId="0" fillId="2" borderId="0" xfId="3" applyNumberFormat="1" applyFont="1" applyFill="1" applyBorder="1"/>
    <xf numFmtId="0" fontId="3" fillId="2" borderId="0" xfId="11" applyFill="1"/>
    <xf numFmtId="0" fontId="3" fillId="2" borderId="53" xfId="11" applyFill="1" applyBorder="1"/>
    <xf numFmtId="0" fontId="3" fillId="2" borderId="54" xfId="11" applyFill="1" applyBorder="1"/>
    <xf numFmtId="0" fontId="3" fillId="0" borderId="0" xfId="11" applyBorder="1"/>
    <xf numFmtId="0" fontId="3" fillId="0" borderId="0" xfId="11" applyFill="1" applyBorder="1"/>
    <xf numFmtId="0" fontId="2" fillId="0" borderId="0" xfId="11" applyFont="1" applyFill="1" applyBorder="1"/>
    <xf numFmtId="0" fontId="3" fillId="2" borderId="6" xfId="11" applyFill="1" applyBorder="1"/>
    <xf numFmtId="0" fontId="2" fillId="2" borderId="6" xfId="11" applyFont="1" applyFill="1" applyBorder="1"/>
    <xf numFmtId="0" fontId="3" fillId="2" borderId="57" xfId="11" applyFill="1" applyBorder="1"/>
    <xf numFmtId="0" fontId="2" fillId="2" borderId="20" xfId="11" applyFont="1" applyFill="1" applyBorder="1"/>
    <xf numFmtId="0" fontId="6" fillId="2" borderId="2" xfId="11" applyFont="1" applyFill="1" applyBorder="1"/>
    <xf numFmtId="0" fontId="3" fillId="2" borderId="1" xfId="11" applyFill="1" applyBorder="1"/>
    <xf numFmtId="0" fontId="3" fillId="2" borderId="5" xfId="11" applyFill="1" applyBorder="1"/>
    <xf numFmtId="0" fontId="2" fillId="2" borderId="5" xfId="11" applyFont="1" applyFill="1" applyBorder="1"/>
    <xf numFmtId="9" fontId="2" fillId="2" borderId="8" xfId="10" applyFont="1" applyFill="1" applyBorder="1"/>
    <xf numFmtId="0" fontId="5" fillId="2" borderId="4" xfId="11" applyFont="1" applyFill="1" applyBorder="1"/>
    <xf numFmtId="0" fontId="3" fillId="13" borderId="21" xfId="11" applyFill="1" applyBorder="1"/>
    <xf numFmtId="0" fontId="3" fillId="13" borderId="27" xfId="11" applyFill="1" applyBorder="1"/>
    <xf numFmtId="0" fontId="3" fillId="13" borderId="0" xfId="11" applyFill="1" applyBorder="1"/>
    <xf numFmtId="0" fontId="3" fillId="13" borderId="8" xfId="11" applyFill="1" applyBorder="1"/>
    <xf numFmtId="0" fontId="2" fillId="2" borderId="0" xfId="11" applyFont="1" applyFill="1" applyBorder="1" applyAlignment="1">
      <alignment horizontal="left"/>
    </xf>
    <xf numFmtId="0" fontId="2" fillId="2" borderId="2" xfId="11" applyFont="1" applyFill="1" applyBorder="1" applyAlignment="1">
      <alignment horizontal="left"/>
    </xf>
    <xf numFmtId="0" fontId="2" fillId="3" borderId="3" xfId="11" applyFont="1" applyFill="1" applyBorder="1" applyAlignment="1">
      <alignment horizontal="center"/>
    </xf>
    <xf numFmtId="49" fontId="2" fillId="2" borderId="2" xfId="11" applyNumberFormat="1" applyFont="1" applyFill="1" applyBorder="1" applyAlignment="1">
      <alignment horizontal="left"/>
    </xf>
    <xf numFmtId="167" fontId="3" fillId="5" borderId="3" xfId="11" applyNumberFormat="1" applyFont="1" applyFill="1" applyBorder="1" applyProtection="1">
      <protection locked="0"/>
    </xf>
    <xf numFmtId="0" fontId="3" fillId="4" borderId="2" xfId="11" applyFill="1" applyBorder="1"/>
    <xf numFmtId="0" fontId="3" fillId="4" borderId="3" xfId="11" applyFont="1" applyFill="1" applyBorder="1"/>
    <xf numFmtId="49" fontId="2" fillId="2" borderId="2" xfId="3" applyNumberFormat="1" applyFont="1" applyFill="1" applyBorder="1" applyAlignment="1">
      <alignment horizontal="left"/>
    </xf>
    <xf numFmtId="169" fontId="3" fillId="5" borderId="3" xfId="3" applyNumberFormat="1" applyFont="1" applyFill="1" applyBorder="1" applyProtection="1">
      <protection locked="0"/>
    </xf>
    <xf numFmtId="169" fontId="2" fillId="3" borderId="0" xfId="11" applyNumberFormat="1" applyFont="1" applyFill="1" applyBorder="1"/>
    <xf numFmtId="0" fontId="6" fillId="2" borderId="0" xfId="11" applyFont="1" applyFill="1" applyBorder="1"/>
    <xf numFmtId="0" fontId="3" fillId="13" borderId="1" xfId="11" applyFill="1" applyBorder="1"/>
    <xf numFmtId="0" fontId="3" fillId="13" borderId="9" xfId="11" applyFill="1" applyBorder="1"/>
    <xf numFmtId="0" fontId="2" fillId="18" borderId="3" xfId="11" applyFont="1" applyFill="1" applyBorder="1" applyAlignment="1">
      <alignment horizontal="center"/>
    </xf>
    <xf numFmtId="169" fontId="2" fillId="27" borderId="3" xfId="3" applyNumberFormat="1" applyFont="1" applyFill="1" applyBorder="1" applyProtection="1">
      <protection locked="0"/>
    </xf>
    <xf numFmtId="0" fontId="95" fillId="3" borderId="0" xfId="11" applyFont="1" applyFill="1"/>
    <xf numFmtId="0" fontId="96" fillId="3" borderId="0" xfId="11" applyFont="1" applyFill="1"/>
    <xf numFmtId="0" fontId="96" fillId="0" borderId="0" xfId="11" applyFont="1"/>
    <xf numFmtId="14" fontId="95" fillId="0" borderId="0" xfId="3" applyNumberFormat="1" applyFont="1" applyFill="1" applyAlignment="1">
      <alignment horizontal="left"/>
    </xf>
    <xf numFmtId="0" fontId="95" fillId="0" borderId="0" xfId="11" applyFont="1" applyAlignment="1">
      <alignment horizontal="left"/>
    </xf>
    <xf numFmtId="0" fontId="95" fillId="3" borderId="0" xfId="11" applyFont="1" applyFill="1" applyAlignment="1">
      <alignment horizontal="left"/>
    </xf>
    <xf numFmtId="0" fontId="95" fillId="3" borderId="0" xfId="11" applyFont="1" applyFill="1" applyAlignment="1">
      <alignment horizontal="center"/>
    </xf>
    <xf numFmtId="49" fontId="95" fillId="3" borderId="0" xfId="11" applyNumberFormat="1" applyFont="1" applyFill="1" applyAlignment="1">
      <alignment horizontal="left"/>
    </xf>
    <xf numFmtId="0" fontId="96" fillId="3" borderId="0" xfId="11" applyFont="1" applyFill="1" applyAlignment="1">
      <alignment horizontal="center"/>
    </xf>
    <xf numFmtId="49" fontId="95" fillId="4" borderId="0" xfId="3" applyNumberFormat="1" applyFont="1" applyFill="1" applyAlignment="1">
      <alignment horizontal="left"/>
    </xf>
    <xf numFmtId="0" fontId="95" fillId="4" borderId="0" xfId="11" applyFont="1" applyFill="1" applyAlignment="1">
      <alignment horizontal="center"/>
    </xf>
    <xf numFmtId="0" fontId="95" fillId="4" borderId="0" xfId="7" applyNumberFormat="1" applyFont="1" applyFill="1" applyAlignment="1">
      <alignment horizontal="center"/>
    </xf>
    <xf numFmtId="169" fontId="96" fillId="4" borderId="0" xfId="3" applyNumberFormat="1" applyFont="1" applyFill="1"/>
    <xf numFmtId="14" fontId="96" fillId="3" borderId="0" xfId="11" applyNumberFormat="1" applyFont="1" applyFill="1" applyAlignment="1">
      <alignment horizontal="right"/>
    </xf>
    <xf numFmtId="169" fontId="96" fillId="3" borderId="0" xfId="3" applyNumberFormat="1" applyFont="1" applyFill="1" applyAlignment="1">
      <alignment horizontal="center"/>
    </xf>
    <xf numFmtId="169" fontId="96" fillId="3" borderId="0" xfId="3" applyNumberFormat="1" applyFont="1" applyFill="1"/>
    <xf numFmtId="169" fontId="95" fillId="3" borderId="0" xfId="3" applyNumberFormat="1" applyFont="1" applyFill="1"/>
    <xf numFmtId="169" fontId="96" fillId="3" borderId="0" xfId="3" applyNumberFormat="1" applyFont="1" applyFill="1" applyAlignment="1">
      <alignment horizontal="right"/>
    </xf>
    <xf numFmtId="0" fontId="95" fillId="0" borderId="0" xfId="11" applyFont="1"/>
    <xf numFmtId="169" fontId="96" fillId="10" borderId="0" xfId="11" applyNumberFormat="1" applyFont="1" applyFill="1"/>
    <xf numFmtId="14" fontId="96" fillId="3" borderId="0" xfId="11" applyNumberFormat="1" applyFont="1" applyFill="1" applyAlignment="1">
      <alignment horizontal="center"/>
    </xf>
    <xf numFmtId="167" fontId="96" fillId="0" borderId="0" xfId="7" applyFont="1" applyFill="1" applyAlignment="1">
      <alignment horizontal="center"/>
    </xf>
    <xf numFmtId="1" fontId="96" fillId="3" borderId="0" xfId="7" applyNumberFormat="1" applyFont="1" applyFill="1" applyAlignment="1">
      <alignment horizontal="center"/>
    </xf>
    <xf numFmtId="169" fontId="96" fillId="0" borderId="0" xfId="3" applyNumberFormat="1" applyFont="1" applyFill="1"/>
    <xf numFmtId="168" fontId="96" fillId="3" borderId="0" xfId="7" applyNumberFormat="1" applyFont="1" applyFill="1" applyAlignment="1">
      <alignment horizontal="right" indent="1"/>
    </xf>
    <xf numFmtId="169" fontId="96" fillId="3" borderId="0" xfId="3" applyNumberFormat="1" applyFont="1" applyFill="1" applyAlignment="1">
      <alignment horizontal="right" indent="1"/>
    </xf>
    <xf numFmtId="168" fontId="96" fillId="0" borderId="0" xfId="7" applyNumberFormat="1" applyFont="1" applyFill="1" applyAlignment="1">
      <alignment horizontal="right" indent="1"/>
    </xf>
    <xf numFmtId="0" fontId="95" fillId="4" borderId="0" xfId="11" applyFont="1" applyFill="1"/>
    <xf numFmtId="0" fontId="96" fillId="4" borderId="0" xfId="11" applyFont="1" applyFill="1"/>
    <xf numFmtId="1" fontId="95" fillId="3" borderId="0" xfId="7" applyNumberFormat="1" applyFont="1" applyFill="1" applyAlignment="1">
      <alignment horizontal="center"/>
    </xf>
    <xf numFmtId="1" fontId="96" fillId="3" borderId="0" xfId="11" applyNumberFormat="1" applyFont="1" applyFill="1" applyAlignment="1">
      <alignment horizontal="center"/>
    </xf>
    <xf numFmtId="171" fontId="96" fillId="3" borderId="0" xfId="11" applyNumberFormat="1" applyFont="1" applyFill="1"/>
    <xf numFmtId="172" fontId="96" fillId="3" borderId="0" xfId="11" applyNumberFormat="1" applyFont="1" applyFill="1"/>
    <xf numFmtId="167" fontId="96" fillId="3" borderId="0" xfId="7" applyFont="1" applyFill="1"/>
    <xf numFmtId="2" fontId="96" fillId="3" borderId="0" xfId="11" applyNumberFormat="1" applyFont="1" applyFill="1"/>
    <xf numFmtId="170" fontId="96" fillId="3" borderId="0" xfId="11" applyNumberFormat="1" applyFont="1" applyFill="1"/>
    <xf numFmtId="169" fontId="96" fillId="3" borderId="0" xfId="11" applyNumberFormat="1" applyFont="1" applyFill="1"/>
    <xf numFmtId="0" fontId="95" fillId="3" borderId="58" xfId="11" applyFont="1" applyFill="1" applyBorder="1" applyAlignment="1">
      <alignment horizontal="center"/>
    </xf>
    <xf numFmtId="0" fontId="95" fillId="4" borderId="0" xfId="11" applyFont="1" applyFill="1" applyAlignment="1">
      <alignment horizontal="left"/>
    </xf>
    <xf numFmtId="0" fontId="95" fillId="4" borderId="58" xfId="11" applyFont="1" applyFill="1" applyBorder="1"/>
    <xf numFmtId="169" fontId="96" fillId="3" borderId="58" xfId="11" applyNumberFormat="1" applyFont="1" applyFill="1" applyBorder="1"/>
    <xf numFmtId="14" fontId="95" fillId="3" borderId="0" xfId="7" applyNumberFormat="1" applyFont="1" applyFill="1" applyAlignment="1">
      <alignment horizontal="right"/>
    </xf>
    <xf numFmtId="0" fontId="3" fillId="2" borderId="0" xfId="11" applyFill="1" applyBorder="1" applyProtection="1"/>
    <xf numFmtId="0" fontId="3" fillId="2" borderId="8" xfId="11" applyFill="1" applyBorder="1" applyProtection="1"/>
    <xf numFmtId="0" fontId="3" fillId="2" borderId="1" xfId="11" applyFill="1" applyBorder="1" applyProtection="1"/>
    <xf numFmtId="0" fontId="3" fillId="2" borderId="9" xfId="11" applyFill="1" applyBorder="1" applyProtection="1"/>
    <xf numFmtId="0" fontId="3" fillId="28" borderId="3" xfId="11" applyFill="1" applyBorder="1"/>
    <xf numFmtId="16" fontId="3" fillId="28" borderId="3" xfId="11" applyNumberFormat="1" applyFill="1" applyBorder="1"/>
    <xf numFmtId="10" fontId="10" fillId="2" borderId="0" xfId="0" applyNumberFormat="1" applyFont="1" applyFill="1" applyProtection="1"/>
    <xf numFmtId="0" fontId="2" fillId="29" borderId="0" xfId="11" applyFont="1" applyFill="1" applyBorder="1" applyAlignment="1" applyProtection="1">
      <alignment horizontal="center"/>
      <protection locked="0"/>
    </xf>
    <xf numFmtId="0" fontId="2" fillId="29" borderId="6" xfId="11" applyFont="1" applyFill="1" applyBorder="1" applyAlignment="1" applyProtection="1">
      <alignment horizontal="center"/>
      <protection locked="0"/>
    </xf>
    <xf numFmtId="14" fontId="3" fillId="29" borderId="13" xfId="11" applyNumberFormat="1" applyFill="1" applyBorder="1" applyProtection="1">
      <protection locked="0"/>
    </xf>
    <xf numFmtId="0" fontId="2" fillId="3" borderId="0" xfId="11" applyFont="1" applyFill="1" applyAlignment="1">
      <alignment horizontal="left"/>
    </xf>
    <xf numFmtId="0" fontId="2" fillId="13" borderId="0" xfId="11" applyFont="1" applyFill="1"/>
    <xf numFmtId="0" fontId="95" fillId="13" borderId="0" xfId="11" applyFont="1" applyFill="1"/>
    <xf numFmtId="0" fontId="3" fillId="13" borderId="0" xfId="11" applyFill="1"/>
    <xf numFmtId="0" fontId="96" fillId="13" borderId="0" xfId="11" applyFont="1" applyFill="1" applyAlignment="1">
      <alignment horizontal="left"/>
    </xf>
    <xf numFmtId="0" fontId="95" fillId="20" borderId="0" xfId="11" applyFont="1" applyFill="1"/>
    <xf numFmtId="0" fontId="95" fillId="20" borderId="0" xfId="11" applyFont="1" applyFill="1" applyAlignment="1">
      <alignment horizontal="left"/>
    </xf>
    <xf numFmtId="0" fontId="96" fillId="20" borderId="0" xfId="11" applyFont="1" applyFill="1" applyAlignment="1">
      <alignment horizontal="left"/>
    </xf>
    <xf numFmtId="169" fontId="96" fillId="20" borderId="0" xfId="3" applyNumberFormat="1" applyFont="1" applyFill="1" applyAlignment="1">
      <alignment horizontal="left"/>
    </xf>
    <xf numFmtId="9" fontId="96" fillId="20" borderId="0" xfId="11" applyNumberFormat="1" applyFont="1" applyFill="1" applyAlignment="1">
      <alignment horizontal="left"/>
    </xf>
    <xf numFmtId="14" fontId="96" fillId="20" borderId="0" xfId="11" applyNumberFormat="1" applyFont="1" applyFill="1" applyAlignment="1">
      <alignment horizontal="left"/>
    </xf>
    <xf numFmtId="0" fontId="96" fillId="20" borderId="0" xfId="11" applyFont="1" applyFill="1"/>
    <xf numFmtId="14" fontId="96" fillId="20" borderId="0" xfId="3" applyNumberFormat="1" applyFont="1" applyFill="1" applyAlignment="1">
      <alignment horizontal="left"/>
    </xf>
    <xf numFmtId="14" fontId="95" fillId="20" borderId="0" xfId="11" applyNumberFormat="1" applyFont="1" applyFill="1" applyAlignment="1">
      <alignment horizontal="left"/>
    </xf>
    <xf numFmtId="0" fontId="2" fillId="13" borderId="21" xfId="11" applyFont="1" applyFill="1" applyBorder="1" applyAlignment="1">
      <alignment horizontal="left"/>
    </xf>
    <xf numFmtId="0" fontId="3" fillId="13" borderId="21" xfId="11" applyFill="1" applyBorder="1" applyAlignment="1">
      <alignment horizontal="left"/>
    </xf>
    <xf numFmtId="0" fontId="2" fillId="20" borderId="2" xfId="11" applyFont="1" applyFill="1" applyBorder="1"/>
    <xf numFmtId="0" fontId="3" fillId="20" borderId="2" xfId="11" applyFill="1" applyBorder="1"/>
    <xf numFmtId="14" fontId="2" fillId="20" borderId="0" xfId="3" applyNumberFormat="1" applyFont="1" applyFill="1" applyBorder="1" applyAlignment="1">
      <alignment horizontal="left"/>
    </xf>
    <xf numFmtId="0" fontId="2" fillId="13" borderId="0" xfId="11" applyFont="1" applyFill="1" applyBorder="1" applyProtection="1"/>
    <xf numFmtId="0" fontId="3" fillId="13" borderId="0" xfId="11" applyFill="1" applyBorder="1" applyProtection="1"/>
    <xf numFmtId="0" fontId="3" fillId="13" borderId="5" xfId="11" applyFill="1" applyBorder="1"/>
    <xf numFmtId="0" fontId="2" fillId="13" borderId="20" xfId="11" applyFont="1" applyFill="1" applyBorder="1"/>
    <xf numFmtId="0" fontId="3" fillId="13" borderId="6" xfId="11" applyFill="1" applyBorder="1"/>
    <xf numFmtId="0" fontId="3" fillId="13" borderId="2" xfId="11" applyFill="1" applyBorder="1" applyProtection="1"/>
    <xf numFmtId="0" fontId="3" fillId="13" borderId="1" xfId="11" applyFill="1" applyBorder="1" applyProtection="1"/>
    <xf numFmtId="0" fontId="6" fillId="13" borderId="2" xfId="11" applyFont="1" applyFill="1" applyBorder="1" applyProtection="1"/>
    <xf numFmtId="0" fontId="6" fillId="13" borderId="4" xfId="11" applyFont="1" applyFill="1" applyBorder="1" applyProtection="1"/>
    <xf numFmtId="0" fontId="3" fillId="2" borderId="59" xfId="11" applyFill="1" applyBorder="1"/>
    <xf numFmtId="0" fontId="2" fillId="2" borderId="6" xfId="11" applyFont="1" applyFill="1" applyBorder="1" applyAlignment="1">
      <alignment horizontal="center"/>
    </xf>
    <xf numFmtId="9" fontId="2" fillId="2" borderId="57" xfId="10" applyFont="1" applyFill="1" applyBorder="1"/>
    <xf numFmtId="168" fontId="2" fillId="20" borderId="8" xfId="7" applyNumberFormat="1" applyFont="1" applyFill="1" applyBorder="1" applyProtection="1"/>
    <xf numFmtId="169" fontId="61" fillId="13" borderId="0" xfId="3" applyNumberFormat="1" applyFont="1" applyFill="1" applyBorder="1" applyProtection="1"/>
    <xf numFmtId="0" fontId="52" fillId="13" borderId="0" xfId="4" applyFont="1" applyFill="1" applyAlignment="1" applyProtection="1">
      <alignment horizontal="left"/>
    </xf>
    <xf numFmtId="0" fontId="33" fillId="4" borderId="45" xfId="0" applyFont="1" applyFill="1" applyBorder="1" applyAlignment="1">
      <alignment horizontal="center"/>
    </xf>
    <xf numFmtId="164" fontId="36" fillId="16" borderId="45" xfId="0" applyNumberFormat="1" applyFont="1" applyFill="1" applyBorder="1"/>
    <xf numFmtId="164" fontId="36" fillId="16" borderId="14" xfId="0" applyNumberFormat="1" applyFont="1" applyFill="1" applyBorder="1"/>
    <xf numFmtId="164" fontId="36" fillId="16" borderId="60" xfId="0" applyNumberFormat="1" applyFont="1" applyFill="1" applyBorder="1"/>
    <xf numFmtId="167" fontId="33" fillId="4" borderId="44" xfId="13" applyNumberFormat="1" applyFont="1" applyFill="1" applyBorder="1" applyAlignment="1">
      <alignment horizontal="center"/>
    </xf>
    <xf numFmtId="164" fontId="36" fillId="16" borderId="44" xfId="0" applyNumberFormat="1" applyFont="1" applyFill="1" applyBorder="1"/>
    <xf numFmtId="164" fontId="36" fillId="16" borderId="29" xfId="0" applyNumberFormat="1" applyFont="1" applyFill="1" applyBorder="1"/>
    <xf numFmtId="164" fontId="36" fillId="16" borderId="61" xfId="0" applyNumberFormat="1" applyFont="1" applyFill="1" applyBorder="1"/>
    <xf numFmtId="164" fontId="36" fillId="16" borderId="49" xfId="0" applyNumberFormat="1" applyFont="1" applyFill="1" applyBorder="1"/>
    <xf numFmtId="9" fontId="36" fillId="16" borderId="8" xfId="13" applyNumberFormat="1" applyFont="1" applyFill="1" applyBorder="1" applyAlignment="1">
      <alignment horizontal="center"/>
    </xf>
    <xf numFmtId="9" fontId="36" fillId="16" borderId="12" xfId="13" applyNumberFormat="1" applyFont="1" applyFill="1" applyBorder="1" applyAlignment="1">
      <alignment horizontal="center"/>
    </xf>
    <xf numFmtId="9" fontId="36" fillId="16" borderId="27" xfId="8" applyNumberFormat="1" applyFont="1" applyFill="1" applyBorder="1" applyAlignment="1">
      <alignment horizontal="center"/>
    </xf>
    <xf numFmtId="9" fontId="36" fillId="16" borderId="8" xfId="8" applyNumberFormat="1" applyFont="1" applyFill="1" applyBorder="1" applyAlignment="1">
      <alignment horizontal="center"/>
    </xf>
    <xf numFmtId="9" fontId="36" fillId="16" borderId="12" xfId="8" applyNumberFormat="1" applyFont="1" applyFill="1" applyBorder="1" applyAlignment="1">
      <alignment horizontal="center"/>
    </xf>
    <xf numFmtId="0" fontId="10" fillId="25" borderId="0" xfId="0" applyFont="1" applyFill="1"/>
    <xf numFmtId="0" fontId="0" fillId="25" borderId="0" xfId="0" applyFill="1"/>
    <xf numFmtId="0" fontId="42" fillId="13" borderId="0" xfId="11" applyFont="1" applyFill="1"/>
    <xf numFmtId="0" fontId="38" fillId="13" borderId="0" xfId="11" applyFont="1" applyFill="1" applyAlignment="1">
      <alignment horizontal="left"/>
    </xf>
    <xf numFmtId="0" fontId="38" fillId="13" borderId="0" xfId="11" applyFont="1" applyFill="1"/>
    <xf numFmtId="0" fontId="38" fillId="2" borderId="0" xfId="11" applyFont="1" applyFill="1" applyAlignment="1">
      <alignment horizontal="right" vertical="top"/>
    </xf>
    <xf numFmtId="0" fontId="10" fillId="0" borderId="0" xfId="11" applyFont="1"/>
    <xf numFmtId="0" fontId="44" fillId="13" borderId="0" xfId="11" applyFont="1" applyFill="1"/>
    <xf numFmtId="0" fontId="97" fillId="13" borderId="0" xfId="11" applyFont="1" applyFill="1"/>
    <xf numFmtId="0" fontId="47" fillId="6" borderId="0" xfId="11" applyFont="1" applyFill="1"/>
    <xf numFmtId="0" fontId="32" fillId="6" borderId="0" xfId="11" applyFont="1" applyFill="1"/>
    <xf numFmtId="0" fontId="35" fillId="6" borderId="0" xfId="11" applyFont="1" applyFill="1"/>
    <xf numFmtId="0" fontId="12" fillId="0" borderId="2" xfId="13" applyFont="1" applyBorder="1"/>
    <xf numFmtId="0" fontId="12" fillId="0" borderId="0" xfId="13" applyFont="1"/>
    <xf numFmtId="0" fontId="14" fillId="0" borderId="0" xfId="11" applyFont="1"/>
    <xf numFmtId="0" fontId="50" fillId="13" borderId="0" xfId="11" applyFont="1" applyFill="1" applyAlignment="1">
      <alignment horizontal="left"/>
    </xf>
    <xf numFmtId="0" fontId="11" fillId="13" borderId="0" xfId="11" applyFont="1" applyFill="1"/>
    <xf numFmtId="0" fontId="51" fillId="13" borderId="0" xfId="11" applyFont="1" applyFill="1" applyAlignment="1">
      <alignment horizontal="left"/>
    </xf>
    <xf numFmtId="0" fontId="10" fillId="13" borderId="0" xfId="11" applyFont="1" applyFill="1" applyAlignment="1">
      <alignment horizontal="left"/>
    </xf>
    <xf numFmtId="0" fontId="46" fillId="6" borderId="0" xfId="11" applyFont="1" applyFill="1"/>
    <xf numFmtId="0" fontId="10" fillId="13" borderId="0" xfId="11" applyFont="1" applyFill="1" applyAlignment="1">
      <alignment vertical="top"/>
    </xf>
    <xf numFmtId="0" fontId="98" fillId="6" borderId="0" xfId="11" applyFont="1" applyFill="1"/>
    <xf numFmtId="0" fontId="20" fillId="0" borderId="0" xfId="11" applyFont="1"/>
    <xf numFmtId="0" fontId="46" fillId="0" borderId="0" xfId="11" applyFont="1"/>
    <xf numFmtId="0" fontId="32" fillId="0" borderId="0" xfId="11" applyFont="1"/>
    <xf numFmtId="0" fontId="99" fillId="0" borderId="0" xfId="11" applyFont="1"/>
    <xf numFmtId="0" fontId="48" fillId="6" borderId="0" xfId="11" applyFont="1" applyFill="1"/>
    <xf numFmtId="0" fontId="49" fillId="2" borderId="0" xfId="11" applyFont="1" applyFill="1"/>
    <xf numFmtId="0" fontId="100" fillId="6" borderId="0" xfId="11" applyFont="1" applyFill="1"/>
    <xf numFmtId="0" fontId="101" fillId="0" borderId="0" xfId="11" applyFont="1"/>
    <xf numFmtId="0" fontId="10" fillId="13" borderId="0" xfId="11" applyFont="1" applyFill="1" applyAlignment="1">
      <alignment vertical="center"/>
    </xf>
    <xf numFmtId="0" fontId="102" fillId="0" borderId="0" xfId="11" applyFont="1"/>
    <xf numFmtId="0" fontId="30" fillId="13" borderId="0" xfId="11" applyFont="1" applyFill="1"/>
    <xf numFmtId="0" fontId="11" fillId="13" borderId="0" xfId="11" applyFont="1" applyFill="1" applyAlignment="1">
      <alignment vertical="top"/>
    </xf>
    <xf numFmtId="0" fontId="10" fillId="13" borderId="0" xfId="11" applyFont="1" applyFill="1" applyAlignment="1">
      <alignment horizontal="left" vertical="center" wrapText="1"/>
    </xf>
    <xf numFmtId="0" fontId="101" fillId="13" borderId="0" xfId="11" applyFont="1" applyFill="1" applyAlignment="1">
      <alignment horizontal="left" vertical="center" wrapText="1"/>
    </xf>
    <xf numFmtId="0" fontId="10" fillId="13" borderId="0" xfId="11" applyFont="1" applyFill="1" applyAlignment="1">
      <alignment horizontal="left" vertical="center"/>
    </xf>
    <xf numFmtId="0" fontId="74" fillId="13" borderId="0" xfId="11" applyFont="1" applyFill="1" applyAlignment="1">
      <alignment vertical="top"/>
    </xf>
    <xf numFmtId="0" fontId="11" fillId="13" borderId="0" xfId="11" applyFont="1" applyFill="1" applyAlignment="1">
      <alignment horizontal="left"/>
    </xf>
    <xf numFmtId="0" fontId="11" fillId="13" borderId="0" xfId="11" applyFont="1" applyFill="1" applyAlignment="1">
      <alignment horizontal="right" vertical="top"/>
    </xf>
    <xf numFmtId="0" fontId="45" fillId="13" borderId="0" xfId="11" applyFont="1" applyFill="1" applyAlignment="1">
      <alignment horizontal="left"/>
    </xf>
    <xf numFmtId="0" fontId="45" fillId="13" borderId="0" xfId="11" applyFont="1" applyFill="1"/>
    <xf numFmtId="0" fontId="9" fillId="13" borderId="0" xfId="11" applyFont="1" applyFill="1"/>
    <xf numFmtId="0" fontId="32" fillId="22" borderId="0" xfId="11" applyFont="1" applyFill="1"/>
    <xf numFmtId="0" fontId="10" fillId="22" borderId="0" xfId="11" applyFont="1" applyFill="1"/>
    <xf numFmtId="0" fontId="10" fillId="13" borderId="0" xfId="11" applyFont="1" applyFill="1" applyAlignment="1">
      <alignment horizontal="left" vertical="top"/>
    </xf>
    <xf numFmtId="0" fontId="0" fillId="20" borderId="35" xfId="0" applyFill="1" applyBorder="1"/>
    <xf numFmtId="0" fontId="0" fillId="20" borderId="36" xfId="0" applyFill="1" applyBorder="1"/>
    <xf numFmtId="0" fontId="0" fillId="20" borderId="47" xfId="0" applyFill="1" applyBorder="1"/>
    <xf numFmtId="0" fontId="96" fillId="0" borderId="0" xfId="13" applyFont="1" applyFill="1" applyProtection="1"/>
    <xf numFmtId="0" fontId="103" fillId="2" borderId="0" xfId="0" applyFont="1" applyFill="1" applyAlignment="1" applyProtection="1">
      <alignment horizontal="left"/>
    </xf>
    <xf numFmtId="0" fontId="11" fillId="0" borderId="0" xfId="13" applyFont="1"/>
    <xf numFmtId="181" fontId="10" fillId="17" borderId="19" xfId="13" applyNumberFormat="1" applyFont="1" applyFill="1" applyBorder="1"/>
    <xf numFmtId="0" fontId="10" fillId="17" borderId="31" xfId="13" applyFont="1" applyFill="1" applyBorder="1"/>
    <xf numFmtId="0" fontId="3" fillId="0" borderId="0" xfId="0" applyFont="1"/>
    <xf numFmtId="175" fontId="36" fillId="26" borderId="3" xfId="0" applyNumberFormat="1" applyFont="1" applyFill="1" applyBorder="1" applyAlignment="1" applyProtection="1">
      <alignment horizontal="right" wrapText="1"/>
    </xf>
    <xf numFmtId="0" fontId="23" fillId="13" borderId="3" xfId="0" applyFont="1" applyFill="1" applyBorder="1" applyAlignment="1">
      <alignment horizontal="left" wrapText="1"/>
    </xf>
    <xf numFmtId="0" fontId="23" fillId="0" borderId="19" xfId="0" applyFont="1" applyBorder="1" applyAlignment="1">
      <alignment horizontal="left"/>
    </xf>
    <xf numFmtId="0" fontId="23" fillId="0" borderId="3" xfId="0" applyFont="1" applyBorder="1" applyAlignment="1">
      <alignment horizontal="left" wrapText="1"/>
    </xf>
    <xf numFmtId="0" fontId="3" fillId="17" borderId="7" xfId="0" applyFont="1" applyFill="1" applyBorder="1" applyProtection="1">
      <protection locked="0"/>
    </xf>
    <xf numFmtId="165" fontId="3" fillId="30" borderId="3" xfId="0" applyNumberFormat="1" applyFont="1" applyFill="1" applyBorder="1" applyAlignment="1">
      <alignment horizontal="left"/>
    </xf>
    <xf numFmtId="0" fontId="23" fillId="0" borderId="3" xfId="0" applyFont="1" applyBorder="1" applyAlignment="1">
      <alignment wrapText="1"/>
    </xf>
    <xf numFmtId="0" fontId="23" fillId="0" borderId="28" xfId="0" applyFont="1" applyBorder="1" applyAlignment="1">
      <alignment wrapText="1"/>
    </xf>
    <xf numFmtId="168" fontId="3" fillId="17" borderId="3" xfId="7" applyNumberFormat="1" applyFont="1" applyFill="1" applyBorder="1" applyAlignment="1" applyProtection="1"/>
    <xf numFmtId="167" fontId="3" fillId="30" borderId="3" xfId="7" applyFont="1" applyFill="1" applyBorder="1" applyAlignment="1" applyProtection="1"/>
    <xf numFmtId="0" fontId="2" fillId="0" borderId="0" xfId="0" applyFont="1" applyAlignment="1">
      <alignment horizontal="left"/>
    </xf>
    <xf numFmtId="0" fontId="3" fillId="0" borderId="0" xfId="0" applyFont="1" applyAlignment="1">
      <alignment horizontal="left"/>
    </xf>
    <xf numFmtId="0" fontId="2" fillId="0" borderId="0" xfId="0" applyFont="1" applyAlignment="1">
      <alignment horizontal="right"/>
    </xf>
    <xf numFmtId="165" fontId="2" fillId="31" borderId="3" xfId="7" applyNumberFormat="1" applyFont="1" applyFill="1" applyBorder="1" applyAlignment="1" applyProtection="1">
      <alignment horizontal="left"/>
    </xf>
    <xf numFmtId="0" fontId="2" fillId="32" borderId="0" xfId="0" applyFont="1" applyFill="1" applyAlignment="1">
      <alignment horizontal="left"/>
    </xf>
    <xf numFmtId="0" fontId="2" fillId="32" borderId="3" xfId="0" applyFont="1" applyFill="1" applyBorder="1" applyAlignment="1">
      <alignment horizontal="center" vertical="center" wrapText="1"/>
    </xf>
    <xf numFmtId="0" fontId="2" fillId="2" borderId="0" xfId="0" applyFont="1" applyFill="1" applyAlignment="1">
      <alignment horizontal="left"/>
    </xf>
    <xf numFmtId="167" fontId="2" fillId="0" borderId="0" xfId="7" applyFont="1" applyBorder="1" applyAlignment="1" applyProtection="1">
      <alignment horizontal="left"/>
    </xf>
    <xf numFmtId="0" fontId="3" fillId="2" borderId="0" xfId="0" applyFont="1" applyFill="1" applyAlignment="1">
      <alignment horizontal="left"/>
    </xf>
    <xf numFmtId="165" fontId="3" fillId="0" borderId="0" xfId="0" applyNumberFormat="1" applyFont="1" applyAlignment="1">
      <alignment horizontal="left"/>
    </xf>
    <xf numFmtId="0" fontId="20" fillId="2" borderId="0" xfId="0" applyFont="1" applyFill="1" applyAlignment="1">
      <alignment horizontal="left"/>
    </xf>
    <xf numFmtId="0" fontId="3" fillId="2" borderId="2" xfId="0" applyFont="1" applyFill="1" applyBorder="1" applyAlignment="1">
      <alignment horizontal="left"/>
    </xf>
    <xf numFmtId="0" fontId="53" fillId="6" borderId="0" xfId="0" applyFont="1" applyFill="1" applyAlignment="1">
      <alignment horizontal="left"/>
    </xf>
    <xf numFmtId="0" fontId="3" fillId="6" borderId="0" xfId="0" applyFont="1" applyFill="1" applyAlignment="1">
      <alignment horizontal="left"/>
    </xf>
    <xf numFmtId="0" fontId="23" fillId="6" borderId="0" xfId="0" applyFont="1" applyFill="1" applyAlignment="1">
      <alignment horizontal="left"/>
    </xf>
    <xf numFmtId="0" fontId="55" fillId="6" borderId="0" xfId="0" applyFont="1" applyFill="1" applyAlignment="1">
      <alignment horizontal="left"/>
    </xf>
    <xf numFmtId="0" fontId="20" fillId="6" borderId="0" xfId="0" quotePrefix="1" applyFont="1" applyFill="1" applyAlignment="1">
      <alignment horizontal="left"/>
    </xf>
    <xf numFmtId="0" fontId="20" fillId="6" borderId="0" xfId="0" applyFont="1" applyFill="1" applyAlignment="1">
      <alignment horizontal="left"/>
    </xf>
    <xf numFmtId="0" fontId="20" fillId="2" borderId="2" xfId="0" applyFont="1" applyFill="1" applyBorder="1" applyAlignment="1">
      <alignment horizontal="left"/>
    </xf>
    <xf numFmtId="0" fontId="3" fillId="0" borderId="0" xfId="0" quotePrefix="1" applyFont="1" applyAlignment="1">
      <alignment horizontal="left"/>
    </xf>
    <xf numFmtId="0" fontId="23" fillId="2" borderId="0" xfId="0" applyFont="1" applyFill="1" applyAlignment="1">
      <alignment horizontal="left"/>
    </xf>
    <xf numFmtId="0" fontId="54" fillId="0" borderId="0" xfId="0" applyFont="1" applyAlignment="1">
      <alignment horizontal="left" vertical="top"/>
    </xf>
    <xf numFmtId="0" fontId="20" fillId="13" borderId="0" xfId="0" applyFont="1" applyFill="1" applyAlignment="1">
      <alignment horizontal="left"/>
    </xf>
    <xf numFmtId="0" fontId="104" fillId="0" borderId="0" xfId="0" applyFont="1" applyAlignment="1">
      <alignment horizontal="left"/>
    </xf>
    <xf numFmtId="0" fontId="105" fillId="13" borderId="0" xfId="0" applyFont="1" applyFill="1" applyAlignment="1">
      <alignment horizontal="left"/>
    </xf>
    <xf numFmtId="0" fontId="3" fillId="13" borderId="0" xfId="0" applyFont="1" applyFill="1" applyAlignment="1">
      <alignment horizontal="left"/>
    </xf>
    <xf numFmtId="0" fontId="23" fillId="0" borderId="6" xfId="0" applyFont="1" applyBorder="1" applyAlignment="1">
      <alignment wrapText="1"/>
    </xf>
    <xf numFmtId="0" fontId="104" fillId="0" borderId="6" xfId="0" applyFont="1" applyBorder="1" applyAlignment="1">
      <alignment wrapText="1"/>
    </xf>
    <xf numFmtId="14" fontId="3" fillId="0" borderId="0" xfId="0" applyNumberFormat="1" applyFont="1" applyAlignment="1">
      <alignment horizontal="left"/>
    </xf>
    <xf numFmtId="0" fontId="23" fillId="0" borderId="0" xfId="0" applyFont="1" applyAlignment="1">
      <alignment horizontal="left"/>
    </xf>
    <xf numFmtId="0" fontId="106" fillId="13" borderId="0" xfId="0" applyFont="1" applyFill="1" applyAlignment="1">
      <alignment horizontal="left"/>
    </xf>
    <xf numFmtId="0" fontId="3" fillId="2" borderId="6" xfId="0" applyFont="1" applyFill="1" applyBorder="1" applyAlignment="1">
      <alignment horizontal="left"/>
    </xf>
    <xf numFmtId="0" fontId="23" fillId="0" borderId="19" xfId="0" applyFont="1" applyBorder="1" applyAlignment="1">
      <alignment wrapText="1"/>
    </xf>
    <xf numFmtId="0" fontId="23" fillId="13" borderId="19" xfId="0" applyFont="1" applyFill="1" applyBorder="1" applyAlignment="1">
      <alignment wrapText="1"/>
    </xf>
    <xf numFmtId="0" fontId="23" fillId="0" borderId="19" xfId="0" applyFont="1" applyBorder="1"/>
    <xf numFmtId="0" fontId="3" fillId="0" borderId="3" xfId="0" applyFont="1" applyBorder="1"/>
    <xf numFmtId="165" fontId="3" fillId="17" borderId="3" xfId="0" applyNumberFormat="1" applyFont="1" applyFill="1" applyBorder="1"/>
    <xf numFmtId="165" fontId="3" fillId="30" borderId="3" xfId="7" quotePrefix="1" applyNumberFormat="1" applyFont="1" applyFill="1" applyBorder="1" applyAlignment="1" applyProtection="1">
      <alignment horizontal="left"/>
    </xf>
    <xf numFmtId="0" fontId="23" fillId="0" borderId="3" xfId="0" applyFont="1" applyBorder="1" applyAlignment="1">
      <alignment horizontal="left" vertical="top" wrapText="1"/>
    </xf>
    <xf numFmtId="165" fontId="3" fillId="30" borderId="3" xfId="7" applyNumberFormat="1" applyFont="1" applyFill="1" applyBorder="1" applyAlignment="1" applyProtection="1">
      <alignment horizontal="left"/>
    </xf>
    <xf numFmtId="0" fontId="23" fillId="0" borderId="7" xfId="0" applyFont="1" applyBorder="1" applyAlignment="1">
      <alignment wrapText="1"/>
    </xf>
    <xf numFmtId="0" fontId="23" fillId="0" borderId="7" xfId="0" applyFont="1" applyBorder="1"/>
    <xf numFmtId="0" fontId="56" fillId="6" borderId="0" xfId="0" applyFont="1" applyFill="1" applyAlignment="1">
      <alignment horizontal="left"/>
    </xf>
    <xf numFmtId="0" fontId="57" fillId="6" borderId="0" xfId="0" applyFont="1" applyFill="1" applyAlignment="1">
      <alignment horizontal="left"/>
    </xf>
    <xf numFmtId="0" fontId="3" fillId="2" borderId="0" xfId="0" applyFont="1" applyFill="1"/>
    <xf numFmtId="0" fontId="3" fillId="0" borderId="19" xfId="0" applyFont="1" applyBorder="1"/>
    <xf numFmtId="0" fontId="3" fillId="0" borderId="7" xfId="0" applyFont="1" applyBorder="1"/>
    <xf numFmtId="0" fontId="2" fillId="0" borderId="19" xfId="0" applyFont="1" applyBorder="1"/>
    <xf numFmtId="0" fontId="2" fillId="0" borderId="7" xfId="0" applyFont="1" applyBorder="1"/>
    <xf numFmtId="165" fontId="2" fillId="30" borderId="3" xfId="7" applyNumberFormat="1" applyFont="1" applyFill="1" applyBorder="1" applyAlignment="1" applyProtection="1">
      <alignment horizontal="left"/>
    </xf>
    <xf numFmtId="0" fontId="22" fillId="0" borderId="0" xfId="0" applyFont="1" applyAlignment="1">
      <alignment horizontal="left"/>
    </xf>
    <xf numFmtId="9" fontId="3" fillId="31" borderId="3" xfId="10" applyFont="1" applyFill="1" applyBorder="1" applyAlignment="1" applyProtection="1">
      <alignment horizontal="right"/>
    </xf>
    <xf numFmtId="0" fontId="3" fillId="2" borderId="0" xfId="7" applyNumberFormat="1" applyFont="1" applyFill="1" applyBorder="1" applyAlignment="1" applyProtection="1"/>
    <xf numFmtId="0" fontId="2" fillId="0" borderId="7" xfId="0" applyFont="1" applyBorder="1" applyAlignment="1">
      <alignment horizontal="left"/>
    </xf>
    <xf numFmtId="0" fontId="94" fillId="0" borderId="7" xfId="0" applyFont="1" applyBorder="1"/>
    <xf numFmtId="0" fontId="94" fillId="0" borderId="7" xfId="0" applyFont="1" applyBorder="1" applyAlignment="1">
      <alignment horizontal="right"/>
    </xf>
    <xf numFmtId="168" fontId="3" fillId="0" borderId="0" xfId="0" applyNumberFormat="1" applyFont="1" applyAlignment="1">
      <alignment horizontal="left"/>
    </xf>
    <xf numFmtId="0" fontId="20" fillId="6" borderId="8" xfId="0" applyFont="1" applyFill="1" applyBorder="1" applyAlignment="1">
      <alignment horizontal="left"/>
    </xf>
    <xf numFmtId="0" fontId="3" fillId="0" borderId="22" xfId="0" applyFont="1" applyBorder="1" applyAlignment="1">
      <alignment horizontal="left"/>
    </xf>
    <xf numFmtId="0" fontId="3" fillId="0" borderId="37" xfId="0" applyFont="1" applyBorder="1" applyAlignment="1">
      <alignment horizontal="left"/>
    </xf>
    <xf numFmtId="0" fontId="3" fillId="0" borderId="53" xfId="0" applyFont="1" applyBorder="1" applyAlignment="1">
      <alignment horizontal="left"/>
    </xf>
    <xf numFmtId="0" fontId="3" fillId="0" borderId="38" xfId="0" applyFont="1" applyBorder="1" applyAlignment="1">
      <alignment horizontal="left"/>
    </xf>
    <xf numFmtId="165" fontId="3" fillId="30" borderId="62" xfId="7" applyNumberFormat="1" applyFont="1" applyFill="1" applyBorder="1" applyAlignment="1" applyProtection="1">
      <alignment horizontal="left"/>
    </xf>
    <xf numFmtId="0" fontId="3" fillId="0" borderId="24" xfId="0" applyFont="1" applyBorder="1" applyAlignment="1">
      <alignment horizontal="left"/>
    </xf>
    <xf numFmtId="0" fontId="3" fillId="0" borderId="19" xfId="0" applyFont="1" applyBorder="1" applyAlignment="1">
      <alignment horizontal="left"/>
    </xf>
    <xf numFmtId="0" fontId="3" fillId="0" borderId="7" xfId="0" applyFont="1" applyBorder="1" applyAlignment="1">
      <alignment horizontal="left"/>
    </xf>
    <xf numFmtId="0" fontId="3" fillId="0" borderId="31" xfId="0" applyFont="1" applyBorder="1" applyAlignment="1">
      <alignment horizontal="left"/>
    </xf>
    <xf numFmtId="165" fontId="3" fillId="30" borderId="63" xfId="7" applyNumberFormat="1" applyFont="1" applyFill="1" applyBorder="1" applyAlignment="1" applyProtection="1">
      <alignment horizontal="left"/>
    </xf>
    <xf numFmtId="0" fontId="2" fillId="4" borderId="40" xfId="0" applyFont="1" applyFill="1" applyBorder="1" applyAlignment="1">
      <alignment horizontal="left"/>
    </xf>
    <xf numFmtId="0" fontId="2" fillId="4" borderId="41" xfId="0" applyFont="1" applyFill="1" applyBorder="1" applyAlignment="1">
      <alignment horizontal="left"/>
    </xf>
    <xf numFmtId="0" fontId="2" fillId="4" borderId="55" xfId="0" applyFont="1" applyFill="1" applyBorder="1" applyAlignment="1">
      <alignment horizontal="left"/>
    </xf>
    <xf numFmtId="0" fontId="2" fillId="4" borderId="42" xfId="0" applyFont="1" applyFill="1" applyBorder="1" applyAlignment="1">
      <alignment horizontal="left"/>
    </xf>
    <xf numFmtId="165" fontId="2" fillId="31" borderId="64" xfId="7" applyNumberFormat="1" applyFont="1" applyFill="1" applyBorder="1" applyAlignment="1" applyProtection="1">
      <alignment horizontal="left"/>
    </xf>
    <xf numFmtId="0" fontId="3" fillId="0" borderId="10"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32" xfId="0" applyFont="1" applyBorder="1" applyAlignment="1" applyProtection="1">
      <alignment horizontal="left" vertical="top" wrapText="1"/>
      <protection locked="0"/>
    </xf>
    <xf numFmtId="0" fontId="3" fillId="0" borderId="58"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30" xfId="0" applyFont="1" applyBorder="1" applyAlignment="1" applyProtection="1">
      <alignment horizontal="left" vertical="top" wrapText="1"/>
      <protection locked="0"/>
    </xf>
    <xf numFmtId="0" fontId="3" fillId="0" borderId="65"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33" xfId="0" applyFont="1" applyBorder="1" applyAlignment="1" applyProtection="1">
      <alignment horizontal="left" vertical="top" wrapText="1"/>
      <protection locked="0"/>
    </xf>
    <xf numFmtId="0" fontId="20" fillId="6" borderId="13" xfId="0" applyFont="1" applyFill="1" applyBorder="1" applyAlignment="1">
      <alignment horizontal="left"/>
    </xf>
    <xf numFmtId="0" fontId="3" fillId="2" borderId="0" xfId="0" applyFont="1" applyFill="1" applyBorder="1" applyAlignment="1">
      <alignment horizontal="left"/>
    </xf>
    <xf numFmtId="0" fontId="20" fillId="2" borderId="0" xfId="0" applyFont="1" applyFill="1" applyBorder="1" applyAlignment="1">
      <alignment horizontal="left"/>
    </xf>
    <xf numFmtId="0" fontId="3" fillId="6" borderId="0" xfId="0" applyFont="1" applyFill="1" applyBorder="1" applyAlignment="1">
      <alignment horizontal="left"/>
    </xf>
    <xf numFmtId="0" fontId="106" fillId="0" borderId="0" xfId="0" applyFont="1" applyAlignment="1"/>
    <xf numFmtId="0" fontId="13" fillId="0" borderId="7" xfId="13" applyFont="1" applyFill="1" applyBorder="1" applyAlignment="1"/>
    <xf numFmtId="0" fontId="106" fillId="0" borderId="0" xfId="0" applyFont="1" applyBorder="1" applyAlignment="1">
      <alignment vertical="top" wrapText="1"/>
    </xf>
    <xf numFmtId="0" fontId="10" fillId="0" borderId="0" xfId="0" applyFont="1" applyBorder="1" applyAlignment="1">
      <alignment horizontal="left" vertical="center"/>
    </xf>
    <xf numFmtId="0" fontId="3" fillId="0" borderId="7" xfId="0" applyFont="1" applyBorder="1" applyAlignment="1" applyProtection="1">
      <alignment horizontal="left"/>
    </xf>
    <xf numFmtId="0" fontId="2" fillId="0" borderId="19" xfId="0" applyFont="1" applyBorder="1" applyAlignment="1"/>
    <xf numFmtId="0" fontId="2" fillId="0" borderId="7" xfId="0" applyFont="1" applyBorder="1" applyAlignment="1"/>
    <xf numFmtId="0" fontId="15" fillId="13" borderId="0" xfId="13" applyFont="1" applyFill="1" applyAlignment="1"/>
    <xf numFmtId="0" fontId="16" fillId="13" borderId="0" xfId="13" applyFont="1" applyFill="1" applyAlignment="1"/>
    <xf numFmtId="169" fontId="16" fillId="13" borderId="0" xfId="1" applyNumberFormat="1" applyFont="1" applyFill="1" applyAlignment="1"/>
    <xf numFmtId="169" fontId="15" fillId="13" borderId="0" xfId="1" applyNumberFormat="1" applyFont="1" applyFill="1" applyAlignment="1"/>
    <xf numFmtId="0" fontId="13" fillId="22" borderId="7" xfId="13" applyFont="1" applyFill="1" applyBorder="1" applyAlignment="1"/>
    <xf numFmtId="174" fontId="13" fillId="22" borderId="31" xfId="13" applyNumberFormat="1" applyFont="1" applyFill="1" applyBorder="1" applyAlignment="1">
      <alignment horizontal="center"/>
    </xf>
    <xf numFmtId="0" fontId="20" fillId="13" borderId="0" xfId="0" applyFont="1" applyFill="1" applyAlignment="1" applyProtection="1">
      <alignment horizontal="left"/>
    </xf>
    <xf numFmtId="0" fontId="18" fillId="13" borderId="0" xfId="0" applyFont="1" applyFill="1" applyAlignment="1" applyProtection="1">
      <alignment horizontal="left"/>
    </xf>
    <xf numFmtId="0" fontId="3" fillId="0" borderId="5" xfId="13" applyFont="1" applyFill="1" applyBorder="1" applyAlignment="1"/>
    <xf numFmtId="0" fontId="63" fillId="0" borderId="0" xfId="13" applyFont="1" applyFill="1" applyAlignment="1"/>
    <xf numFmtId="0" fontId="2" fillId="0" borderId="5" xfId="13" applyFont="1" applyFill="1" applyBorder="1" applyAlignment="1"/>
    <xf numFmtId="174" fontId="3" fillId="0" borderId="5" xfId="13" applyNumberFormat="1" applyFont="1" applyFill="1" applyBorder="1" applyAlignment="1">
      <alignment horizontal="center"/>
    </xf>
    <xf numFmtId="0" fontId="3" fillId="0" borderId="0" xfId="13" applyFont="1" applyFill="1" applyAlignment="1"/>
    <xf numFmtId="0" fontId="3" fillId="0" borderId="0" xfId="13" applyFont="1" applyFill="1" applyBorder="1" applyAlignment="1"/>
    <xf numFmtId="0" fontId="3" fillId="0" borderId="0" xfId="13" applyFont="1" applyFill="1" applyBorder="1" applyAlignment="1">
      <alignment horizontal="center"/>
    </xf>
    <xf numFmtId="169" fontId="3" fillId="19" borderId="5" xfId="1" applyNumberFormat="1" applyFont="1" applyFill="1" applyBorder="1" applyAlignment="1"/>
    <xf numFmtId="0" fontId="64" fillId="0" borderId="0" xfId="13" applyFont="1" applyFill="1" applyAlignment="1"/>
    <xf numFmtId="169" fontId="64" fillId="31" borderId="66" xfId="1" applyNumberFormat="1" applyFont="1" applyFill="1" applyBorder="1" applyAlignment="1"/>
    <xf numFmtId="169" fontId="3" fillId="0" borderId="0" xfId="1" applyNumberFormat="1" applyFont="1" applyFill="1" applyAlignment="1"/>
    <xf numFmtId="0" fontId="2" fillId="0" borderId="0" xfId="13" applyFont="1" applyFill="1" applyAlignment="1"/>
    <xf numFmtId="169" fontId="2" fillId="31" borderId="66" xfId="1" applyNumberFormat="1" applyFont="1" applyFill="1" applyBorder="1" applyAlignment="1"/>
    <xf numFmtId="0" fontId="65" fillId="6" borderId="0" xfId="13" applyFont="1" applyFill="1" applyAlignment="1"/>
    <xf numFmtId="0" fontId="26" fillId="6" borderId="0" xfId="13" applyFont="1" applyFill="1" applyAlignment="1"/>
    <xf numFmtId="174" fontId="65" fillId="6" borderId="0" xfId="5" applyNumberFormat="1" applyFont="1" applyFill="1" applyAlignment="1"/>
    <xf numFmtId="0" fontId="65" fillId="0" borderId="0" xfId="13" applyFont="1" applyFill="1" applyAlignment="1"/>
    <xf numFmtId="0" fontId="26" fillId="0" borderId="0" xfId="13" applyFont="1" applyFill="1" applyAlignment="1"/>
    <xf numFmtId="174" fontId="64" fillId="0" borderId="0" xfId="5" applyNumberFormat="1" applyFont="1" applyFill="1" applyAlignment="1">
      <alignment horizontal="center"/>
    </xf>
    <xf numFmtId="0" fontId="107" fillId="0" borderId="0" xfId="0" applyFont="1" applyAlignment="1">
      <alignment vertical="center"/>
    </xf>
    <xf numFmtId="0" fontId="107" fillId="0" borderId="0" xfId="0" applyFont="1"/>
    <xf numFmtId="0" fontId="63" fillId="22" borderId="7" xfId="13" applyFont="1" applyFill="1" applyBorder="1" applyAlignment="1"/>
    <xf numFmtId="174" fontId="63" fillId="22" borderId="31" xfId="13" applyNumberFormat="1" applyFont="1" applyFill="1" applyBorder="1" applyAlignment="1">
      <alignment horizontal="center"/>
    </xf>
    <xf numFmtId="0" fontId="108" fillId="0" borderId="0" xfId="0" applyFont="1"/>
    <xf numFmtId="0" fontId="94" fillId="0" borderId="5" xfId="13" applyFont="1" applyFill="1" applyBorder="1" applyAlignment="1" applyProtection="1"/>
    <xf numFmtId="0" fontId="2" fillId="0" borderId="5" xfId="13" applyFont="1" applyFill="1" applyBorder="1" applyAlignment="1" applyProtection="1"/>
    <xf numFmtId="0" fontId="3" fillId="0" borderId="5" xfId="13" applyFont="1" applyFill="1" applyBorder="1" applyAlignment="1" applyProtection="1"/>
    <xf numFmtId="174" fontId="3" fillId="0" borderId="0" xfId="13" applyNumberFormat="1" applyFont="1" applyFill="1" applyAlignment="1"/>
    <xf numFmtId="0" fontId="3" fillId="0" borderId="0" xfId="13" applyFont="1" applyFill="1" applyBorder="1" applyAlignment="1" applyProtection="1"/>
    <xf numFmtId="174" fontId="2" fillId="0" borderId="0" xfId="13" applyNumberFormat="1" applyFont="1" applyFill="1" applyBorder="1" applyAlignment="1">
      <alignment horizontal="center"/>
    </xf>
    <xf numFmtId="0" fontId="3" fillId="0" borderId="67" xfId="13" applyFont="1" applyFill="1" applyBorder="1" applyAlignment="1" applyProtection="1"/>
    <xf numFmtId="169" fontId="3" fillId="19" borderId="0" xfId="1" applyNumberFormat="1" applyFont="1" applyFill="1" applyBorder="1" applyAlignment="1" applyProtection="1"/>
    <xf numFmtId="0" fontId="3" fillId="0" borderId="0" xfId="13" applyFont="1" applyFill="1" applyAlignment="1" applyProtection="1"/>
    <xf numFmtId="169" fontId="3" fillId="0" borderId="0" xfId="1" applyNumberFormat="1" applyFont="1" applyFill="1" applyBorder="1" applyAlignment="1"/>
    <xf numFmtId="0" fontId="3" fillId="0" borderId="0" xfId="13" applyFont="1" applyFill="1" applyBorder="1" applyAlignment="1" applyProtection="1">
      <alignment horizontal="center"/>
    </xf>
    <xf numFmtId="169" fontId="3" fillId="31" borderId="5" xfId="1" applyNumberFormat="1" applyFont="1" applyFill="1" applyBorder="1" applyAlignment="1"/>
    <xf numFmtId="0" fontId="109" fillId="0" borderId="0" xfId="0" applyFont="1" applyAlignment="1">
      <alignment horizontal="left" vertical="center" indent="1"/>
    </xf>
    <xf numFmtId="0" fontId="3" fillId="18" borderId="0" xfId="0" applyFont="1" applyFill="1" applyBorder="1" applyProtection="1">
      <protection locked="0"/>
    </xf>
    <xf numFmtId="165" fontId="3" fillId="18" borderId="0" xfId="7" quotePrefix="1" applyNumberFormat="1" applyFont="1" applyFill="1" applyBorder="1" applyAlignment="1" applyProtection="1">
      <alignment horizontal="left"/>
    </xf>
    <xf numFmtId="0" fontId="3" fillId="18" borderId="6" xfId="0" applyFont="1" applyFill="1" applyBorder="1" applyProtection="1">
      <protection locked="0"/>
    </xf>
    <xf numFmtId="165" fontId="3" fillId="18" borderId="6" xfId="7" quotePrefix="1" applyNumberFormat="1" applyFont="1" applyFill="1" applyBorder="1" applyAlignment="1" applyProtection="1">
      <alignment horizontal="left"/>
    </xf>
    <xf numFmtId="0" fontId="23" fillId="0" borderId="3" xfId="0" applyFont="1" applyBorder="1"/>
    <xf numFmtId="0" fontId="23" fillId="0" borderId="31" xfId="0" applyFont="1" applyBorder="1" applyAlignment="1">
      <alignment wrapText="1"/>
    </xf>
    <xf numFmtId="0" fontId="3" fillId="18" borderId="30" xfId="0" applyFont="1" applyFill="1" applyBorder="1"/>
    <xf numFmtId="0" fontId="3" fillId="18" borderId="33" xfId="0" applyFont="1" applyFill="1" applyBorder="1"/>
    <xf numFmtId="0" fontId="94" fillId="0" borderId="0" xfId="0" applyFont="1" applyAlignment="1">
      <alignment horizontal="left"/>
    </xf>
    <xf numFmtId="2" fontId="3" fillId="0" borderId="0" xfId="0" applyNumberFormat="1" applyFont="1" applyAlignment="1">
      <alignment horizontal="left"/>
    </xf>
    <xf numFmtId="0" fontId="2" fillId="20" borderId="0" xfId="11" applyFont="1" applyFill="1"/>
    <xf numFmtId="0" fontId="2" fillId="20" borderId="0" xfId="11" applyFont="1" applyFill="1" applyAlignment="1">
      <alignment horizontal="left"/>
    </xf>
    <xf numFmtId="0" fontId="3" fillId="20" borderId="0" xfId="11" applyFont="1" applyFill="1" applyAlignment="1">
      <alignment horizontal="left"/>
    </xf>
    <xf numFmtId="169" fontId="3" fillId="20" borderId="0" xfId="3" applyNumberFormat="1" applyFont="1" applyFill="1" applyAlignment="1">
      <alignment horizontal="left"/>
    </xf>
    <xf numFmtId="9" fontId="3" fillId="20" borderId="0" xfId="11" applyNumberFormat="1" applyFont="1" applyFill="1" applyAlignment="1">
      <alignment horizontal="left"/>
    </xf>
    <xf numFmtId="14" fontId="3" fillId="20" borderId="0" xfId="11" applyNumberFormat="1" applyFont="1" applyFill="1" applyAlignment="1">
      <alignment horizontal="left"/>
    </xf>
    <xf numFmtId="14" fontId="3" fillId="20" borderId="0" xfId="3" applyNumberFormat="1" applyFont="1" applyFill="1" applyAlignment="1">
      <alignment horizontal="left"/>
    </xf>
    <xf numFmtId="0" fontId="3" fillId="20" borderId="0" xfId="11" applyFill="1"/>
    <xf numFmtId="0" fontId="95" fillId="33" borderId="34" xfId="0" applyFont="1" applyFill="1" applyBorder="1"/>
    <xf numFmtId="167" fontId="96" fillId="34" borderId="0" xfId="12" applyNumberFormat="1" applyFont="1" applyFill="1" applyAlignment="1">
      <alignment horizontal="left"/>
    </xf>
    <xf numFmtId="0" fontId="96" fillId="33" borderId="0" xfId="0" applyFont="1" applyFill="1"/>
    <xf numFmtId="0" fontId="96" fillId="33" borderId="27" xfId="0" applyFont="1" applyFill="1" applyBorder="1"/>
    <xf numFmtId="0" fontId="96" fillId="0" borderId="0" xfId="0" applyFont="1"/>
    <xf numFmtId="0" fontId="95" fillId="33" borderId="0" xfId="0" applyFont="1" applyFill="1"/>
    <xf numFmtId="49" fontId="96" fillId="34" borderId="0" xfId="12" applyNumberFormat="1" applyFont="1" applyFill="1" applyAlignment="1">
      <alignment horizontal="left"/>
    </xf>
    <xf numFmtId="0" fontId="96" fillId="33" borderId="8" xfId="0" applyFont="1" applyFill="1" applyBorder="1"/>
    <xf numFmtId="0" fontId="96" fillId="34" borderId="0" xfId="12" applyNumberFormat="1" applyFont="1" applyFill="1" applyAlignment="1">
      <alignment horizontal="center"/>
    </xf>
    <xf numFmtId="1" fontId="96" fillId="34" borderId="0" xfId="12" applyNumberFormat="1" applyFont="1" applyFill="1" applyAlignment="1">
      <alignment horizontal="center"/>
    </xf>
    <xf numFmtId="0" fontId="95" fillId="2" borderId="0" xfId="0" applyFont="1" applyFill="1" applyAlignment="1">
      <alignment horizontal="left"/>
    </xf>
    <xf numFmtId="0" fontId="95" fillId="0" borderId="0" xfId="0" applyFont="1"/>
    <xf numFmtId="0" fontId="95" fillId="33" borderId="14" xfId="0" applyFont="1" applyFill="1" applyBorder="1"/>
    <xf numFmtId="14" fontId="96" fillId="35" borderId="3" xfId="0" applyNumberFormat="1" applyFont="1" applyFill="1" applyBorder="1" applyProtection="1">
      <protection locked="0"/>
    </xf>
    <xf numFmtId="0" fontId="110" fillId="33" borderId="58" xfId="0" applyFont="1" applyFill="1" applyBorder="1"/>
    <xf numFmtId="0" fontId="96" fillId="34" borderId="3" xfId="12" applyNumberFormat="1" applyFont="1" applyFill="1" applyBorder="1"/>
    <xf numFmtId="0" fontId="96" fillId="0" borderId="8" xfId="0" applyFont="1" applyBorder="1"/>
    <xf numFmtId="16" fontId="96" fillId="34" borderId="3" xfId="12" applyNumberFormat="1" applyFont="1" applyFill="1" applyBorder="1"/>
    <xf numFmtId="0" fontId="95" fillId="0" borderId="0" xfId="0" applyFont="1" applyAlignment="1">
      <alignment horizontal="left"/>
    </xf>
    <xf numFmtId="0" fontId="110" fillId="0" borderId="0" xfId="0" applyFont="1"/>
    <xf numFmtId="0" fontId="96" fillId="0" borderId="6" xfId="0" applyFont="1" applyBorder="1"/>
    <xf numFmtId="0" fontId="96" fillId="0" borderId="57" xfId="0" applyFont="1" applyBorder="1"/>
    <xf numFmtId="0" fontId="111" fillId="0" borderId="2" xfId="0" applyFont="1" applyBorder="1"/>
    <xf numFmtId="0" fontId="95" fillId="0" borderId="0" xfId="0" applyFont="1" applyAlignment="1">
      <alignment horizontal="right"/>
    </xf>
    <xf numFmtId="0" fontId="95" fillId="0" borderId="3" xfId="0" applyFont="1" applyBorder="1" applyAlignment="1">
      <alignment horizontal="center"/>
    </xf>
    <xf numFmtId="9" fontId="2" fillId="18" borderId="3" xfId="12" applyNumberFormat="1" applyFont="1" applyFill="1" applyBorder="1" applyAlignment="1">
      <alignment horizontal="center"/>
    </xf>
    <xf numFmtId="49" fontId="95" fillId="0" borderId="0" xfId="0" applyNumberFormat="1" applyFont="1" applyAlignment="1">
      <alignment horizontal="right"/>
    </xf>
    <xf numFmtId="180" fontId="96" fillId="18" borderId="3" xfId="0" applyNumberFormat="1" applyFont="1" applyFill="1" applyBorder="1"/>
    <xf numFmtId="180" fontId="96" fillId="26" borderId="3" xfId="0" applyNumberFormat="1" applyFont="1" applyFill="1" applyBorder="1"/>
    <xf numFmtId="14" fontId="96" fillId="28" borderId="24" xfId="11" applyNumberFormat="1" applyFont="1" applyFill="1" applyBorder="1"/>
    <xf numFmtId="169" fontId="112" fillId="28" borderId="3" xfId="3" applyNumberFormat="1" applyFont="1" applyFill="1" applyBorder="1" applyProtection="1"/>
    <xf numFmtId="0" fontId="113" fillId="0" borderId="1" xfId="0" applyFont="1" applyBorder="1" applyAlignment="1">
      <alignment horizontal="center"/>
    </xf>
    <xf numFmtId="0" fontId="114" fillId="27" borderId="34" xfId="0" applyFont="1" applyFill="1" applyBorder="1"/>
    <xf numFmtId="0" fontId="0" fillId="27" borderId="21" xfId="0" applyFill="1" applyBorder="1"/>
    <xf numFmtId="0" fontId="113" fillId="27" borderId="21" xfId="0" applyFont="1" applyFill="1" applyBorder="1" applyAlignment="1">
      <alignment horizontal="center"/>
    </xf>
    <xf numFmtId="0" fontId="96" fillId="27" borderId="0" xfId="0" applyFont="1" applyFill="1"/>
    <xf numFmtId="0" fontId="113" fillId="27" borderId="0" xfId="0" applyFont="1" applyFill="1" applyAlignment="1">
      <alignment horizontal="center"/>
    </xf>
    <xf numFmtId="1" fontId="96" fillId="27" borderId="0" xfId="7" applyNumberFormat="1" applyFont="1" applyFill="1" applyBorder="1" applyProtection="1"/>
    <xf numFmtId="0" fontId="95" fillId="27" borderId="0" xfId="0" applyFont="1" applyFill="1" applyAlignment="1">
      <alignment horizontal="center"/>
    </xf>
    <xf numFmtId="0" fontId="115" fillId="0" borderId="3" xfId="0" applyFont="1" applyBorder="1" applyAlignment="1">
      <alignment horizontal="left"/>
    </xf>
    <xf numFmtId="14" fontId="96" fillId="18" borderId="3" xfId="11" applyNumberFormat="1" applyFont="1" applyFill="1" applyBorder="1"/>
    <xf numFmtId="169" fontId="112" fillId="18" borderId="68" xfId="3" applyNumberFormat="1" applyFont="1" applyFill="1" applyBorder="1" applyProtection="1"/>
    <xf numFmtId="169" fontId="112" fillId="14" borderId="3" xfId="3" applyNumberFormat="1" applyFont="1" applyFill="1" applyBorder="1" applyProtection="1"/>
    <xf numFmtId="14" fontId="96" fillId="18" borderId="19" xfId="11" applyNumberFormat="1" applyFont="1" applyFill="1" applyBorder="1"/>
    <xf numFmtId="169" fontId="112" fillId="18" borderId="3" xfId="3" applyNumberFormat="1" applyFont="1" applyFill="1" applyBorder="1" applyProtection="1"/>
    <xf numFmtId="0" fontId="96" fillId="27" borderId="1" xfId="0" applyFont="1" applyFill="1" applyBorder="1"/>
    <xf numFmtId="0" fontId="113" fillId="27" borderId="1" xfId="0" applyFont="1" applyFill="1" applyBorder="1" applyAlignment="1">
      <alignment horizontal="center"/>
    </xf>
    <xf numFmtId="1" fontId="96" fillId="27" borderId="1" xfId="7" applyNumberFormat="1" applyFont="1" applyFill="1" applyBorder="1" applyProtection="1"/>
    <xf numFmtId="0" fontId="111" fillId="0" borderId="0" xfId="0" applyFont="1" applyAlignment="1">
      <alignment horizontal="left"/>
    </xf>
    <xf numFmtId="0" fontId="106" fillId="0" borderId="0" xfId="0" applyFont="1"/>
    <xf numFmtId="14" fontId="96" fillId="28" borderId="3" xfId="11" applyNumberFormat="1" applyFont="1" applyFill="1" applyBorder="1"/>
    <xf numFmtId="1" fontId="96" fillId="28" borderId="3" xfId="7" applyNumberFormat="1" applyFont="1" applyFill="1" applyBorder="1" applyProtection="1"/>
    <xf numFmtId="1" fontId="96" fillId="13" borderId="0" xfId="7" applyNumberFormat="1" applyFont="1" applyFill="1" applyBorder="1" applyProtection="1"/>
    <xf numFmtId="1" fontId="96" fillId="0" borderId="7" xfId="7" applyNumberFormat="1" applyFont="1" applyFill="1" applyBorder="1" applyProtection="1"/>
    <xf numFmtId="0" fontId="0" fillId="0" borderId="2" xfId="0" applyBorder="1"/>
    <xf numFmtId="0" fontId="115" fillId="0" borderId="68" xfId="0" applyFont="1" applyBorder="1" applyAlignment="1">
      <alignment horizontal="center"/>
    </xf>
    <xf numFmtId="0" fontId="115" fillId="0" borderId="68" xfId="0" applyFont="1" applyBorder="1" applyAlignment="1">
      <alignment horizontal="left"/>
    </xf>
    <xf numFmtId="0" fontId="115" fillId="0" borderId="2" xfId="0" applyFont="1" applyBorder="1" applyAlignment="1">
      <alignment horizontal="left"/>
    </xf>
    <xf numFmtId="169" fontId="95" fillId="26" borderId="3" xfId="3" applyNumberFormat="1" applyFont="1" applyFill="1" applyBorder="1" applyProtection="1"/>
    <xf numFmtId="169" fontId="112" fillId="28" borderId="68" xfId="3" applyNumberFormat="1" applyFont="1" applyFill="1" applyBorder="1" applyProtection="1"/>
    <xf numFmtId="9" fontId="115" fillId="0" borderId="2" xfId="0" applyNumberFormat="1" applyFont="1" applyBorder="1"/>
    <xf numFmtId="169" fontId="112" fillId="28" borderId="28" xfId="3" applyNumberFormat="1" applyFont="1" applyFill="1" applyBorder="1" applyProtection="1"/>
    <xf numFmtId="10" fontId="95" fillId="26" borderId="28" xfId="3" applyNumberFormat="1" applyFont="1" applyFill="1" applyBorder="1" applyProtection="1"/>
    <xf numFmtId="9" fontId="112" fillId="28" borderId="3" xfId="3" applyNumberFormat="1" applyFont="1" applyFill="1" applyBorder="1" applyProtection="1"/>
    <xf numFmtId="0" fontId="115" fillId="0" borderId="2" xfId="0" applyFont="1" applyBorder="1" applyAlignment="1">
      <alignment horizontal="right"/>
    </xf>
    <xf numFmtId="169" fontId="96" fillId="28" borderId="28" xfId="3" applyNumberFormat="1" applyFont="1" applyFill="1" applyBorder="1" applyProtection="1"/>
    <xf numFmtId="0" fontId="68" fillId="0" borderId="29" xfId="0" applyFont="1" applyBorder="1"/>
    <xf numFmtId="0" fontId="115" fillId="0" borderId="69" xfId="0" applyFont="1" applyBorder="1" applyAlignment="1">
      <alignment horizontal="left"/>
    </xf>
    <xf numFmtId="0" fontId="0" fillId="0" borderId="31" xfId="0" applyBorder="1"/>
    <xf numFmtId="0" fontId="68" fillId="0" borderId="28" xfId="0" applyFont="1" applyBorder="1"/>
    <xf numFmtId="169" fontId="96" fillId="26" borderId="3" xfId="3" applyNumberFormat="1" applyFont="1" applyFill="1" applyBorder="1" applyProtection="1"/>
    <xf numFmtId="0" fontId="2" fillId="0" borderId="34" xfId="0" applyFont="1" applyBorder="1"/>
    <xf numFmtId="0" fontId="0" fillId="0" borderId="21" xfId="0" applyBorder="1"/>
    <xf numFmtId="0" fontId="113" fillId="0" borderId="21" xfId="0" applyFont="1" applyBorder="1" applyAlignment="1">
      <alignment horizontal="center"/>
    </xf>
    <xf numFmtId="0" fontId="95" fillId="2" borderId="2" xfId="0" applyFont="1" applyFill="1" applyBorder="1" applyAlignment="1">
      <alignment horizontal="left"/>
    </xf>
    <xf numFmtId="14" fontId="96" fillId="28" borderId="0" xfId="11" applyNumberFormat="1" applyFont="1" applyFill="1"/>
    <xf numFmtId="0" fontId="113" fillId="0" borderId="0" xfId="0" applyFont="1" applyAlignment="1">
      <alignment horizontal="center"/>
    </xf>
    <xf numFmtId="1" fontId="96" fillId="28" borderId="0" xfId="7" applyNumberFormat="1" applyFont="1" applyFill="1" applyBorder="1" applyProtection="1"/>
    <xf numFmtId="0" fontId="2" fillId="0" borderId="2" xfId="0" applyFont="1" applyBorder="1"/>
    <xf numFmtId="0" fontId="0" fillId="0" borderId="28" xfId="0" applyBorder="1"/>
    <xf numFmtId="1" fontId="112" fillId="27" borderId="0" xfId="7" applyNumberFormat="1" applyFont="1" applyFill="1" applyBorder="1" applyProtection="1"/>
    <xf numFmtId="1" fontId="95" fillId="27" borderId="0" xfId="7" applyNumberFormat="1" applyFont="1" applyFill="1" applyBorder="1" applyProtection="1"/>
    <xf numFmtId="14" fontId="112" fillId="34" borderId="0" xfId="12" applyNumberFormat="1" applyFont="1" applyFill="1" applyAlignment="1">
      <alignment horizontal="left"/>
    </xf>
    <xf numFmtId="179" fontId="112" fillId="34" borderId="0" xfId="12" applyNumberFormat="1" applyFont="1" applyFill="1" applyAlignment="1">
      <alignment horizontal="left"/>
    </xf>
    <xf numFmtId="0" fontId="10" fillId="0" borderId="0" xfId="0" applyFont="1" applyAlignment="1">
      <alignment vertical="top"/>
    </xf>
    <xf numFmtId="49" fontId="32" fillId="6" borderId="34" xfId="13" applyNumberFormat="1" applyFont="1" applyFill="1" applyBorder="1" applyAlignment="1" applyProtection="1"/>
    <xf numFmtId="0" fontId="35" fillId="13" borderId="3" xfId="13" applyFont="1" applyFill="1" applyBorder="1" applyAlignment="1" applyProtection="1"/>
    <xf numFmtId="9" fontId="75" fillId="13" borderId="3" xfId="0" applyNumberFormat="1" applyFont="1" applyFill="1" applyBorder="1" applyAlignment="1">
      <alignment horizontal="center" vertical="center"/>
    </xf>
    <xf numFmtId="0" fontId="38" fillId="13" borderId="3" xfId="13" applyFont="1" applyFill="1" applyBorder="1" applyAlignment="1" applyProtection="1"/>
    <xf numFmtId="0" fontId="75" fillId="13" borderId="3" xfId="0" applyFont="1" applyFill="1" applyBorder="1" applyAlignment="1">
      <alignment horizontal="left" vertical="center"/>
    </xf>
    <xf numFmtId="0" fontId="117" fillId="0" borderId="0" xfId="13" applyFont="1" applyFill="1" applyAlignment="1"/>
    <xf numFmtId="0" fontId="106" fillId="0" borderId="0" xfId="0" applyFont="1" applyAlignment="1">
      <alignment horizontal="left"/>
    </xf>
    <xf numFmtId="0" fontId="54" fillId="0" borderId="0" xfId="0" applyFont="1" applyBorder="1" applyAlignment="1" applyProtection="1">
      <alignment horizontal="left"/>
    </xf>
    <xf numFmtId="0" fontId="54" fillId="0" borderId="7" xfId="0" applyFont="1" applyBorder="1" applyAlignment="1">
      <alignment horizontal="left"/>
    </xf>
    <xf numFmtId="0" fontId="3" fillId="0" borderId="0" xfId="0" applyFont="1" applyFill="1" applyBorder="1"/>
    <xf numFmtId="0" fontId="11" fillId="0" borderId="0" xfId="0" applyFont="1" applyFill="1"/>
    <xf numFmtId="0" fontId="94" fillId="0" borderId="0" xfId="0" applyFont="1" applyAlignment="1">
      <alignment wrapText="1"/>
    </xf>
    <xf numFmtId="0" fontId="58" fillId="0" borderId="0" xfId="4" applyFont="1" applyAlignment="1" applyProtection="1">
      <alignment vertical="center"/>
    </xf>
    <xf numFmtId="0" fontId="33" fillId="4" borderId="13" xfId="0" applyFont="1" applyFill="1" applyBorder="1" applyAlignment="1">
      <alignment vertical="top" wrapText="1"/>
    </xf>
    <xf numFmtId="49" fontId="36" fillId="36" borderId="24" xfId="0" applyNumberFormat="1" applyFont="1" applyFill="1" applyBorder="1" applyAlignment="1" applyProtection="1">
      <alignment vertical="top" wrapText="1"/>
      <protection locked="0"/>
    </xf>
    <xf numFmtId="176" fontId="37" fillId="36" borderId="3" xfId="1" applyNumberFormat="1" applyFont="1" applyFill="1" applyBorder="1" applyAlignment="1" applyProtection="1">
      <alignment vertical="top"/>
      <protection locked="0"/>
    </xf>
    <xf numFmtId="49" fontId="36" fillId="36" borderId="40" xfId="0" applyNumberFormat="1" applyFont="1" applyFill="1" applyBorder="1" applyAlignment="1" applyProtection="1">
      <alignment vertical="top" wrapText="1"/>
      <protection locked="0"/>
    </xf>
    <xf numFmtId="176" fontId="37" fillId="36" borderId="48" xfId="1" applyNumberFormat="1" applyFont="1" applyFill="1" applyBorder="1" applyAlignment="1" applyProtection="1">
      <alignment vertical="top"/>
      <protection locked="0"/>
    </xf>
    <xf numFmtId="0" fontId="33" fillId="17" borderId="4" xfId="0" applyFont="1" applyFill="1" applyBorder="1" applyAlignment="1">
      <alignment vertical="top"/>
    </xf>
    <xf numFmtId="176" fontId="36" fillId="17" borderId="47" xfId="8" applyNumberFormat="1" applyFont="1" applyFill="1" applyBorder="1" applyAlignment="1" applyProtection="1">
      <alignment horizontal="center" vertical="top"/>
    </xf>
    <xf numFmtId="0" fontId="77" fillId="0" borderId="2" xfId="0" applyFont="1" applyBorder="1" applyAlignment="1">
      <alignment vertical="center"/>
    </xf>
    <xf numFmtId="0" fontId="77" fillId="0" borderId="0" xfId="0" applyFont="1"/>
    <xf numFmtId="0" fontId="36" fillId="0" borderId="16" xfId="0" applyFont="1" applyBorder="1" applyAlignment="1"/>
    <xf numFmtId="0" fontId="36" fillId="0" borderId="16" xfId="0" applyFont="1" applyFill="1" applyBorder="1" applyAlignment="1"/>
    <xf numFmtId="0" fontId="36" fillId="0" borderId="26" xfId="0" applyFont="1" applyFill="1" applyBorder="1" applyAlignment="1"/>
    <xf numFmtId="167" fontId="36" fillId="36" borderId="19" xfId="0" applyNumberFormat="1" applyFont="1" applyFill="1" applyBorder="1" applyAlignment="1" applyProtection="1">
      <alignment vertical="top"/>
      <protection locked="0"/>
    </xf>
    <xf numFmtId="167" fontId="36" fillId="36" borderId="41" xfId="0" applyNumberFormat="1" applyFont="1" applyFill="1" applyBorder="1" applyAlignment="1" applyProtection="1">
      <alignment vertical="top"/>
      <protection locked="0"/>
    </xf>
    <xf numFmtId="176" fontId="37" fillId="36" borderId="23" xfId="1" applyNumberFormat="1" applyFont="1" applyFill="1" applyBorder="1" applyProtection="1">
      <protection locked="0"/>
    </xf>
    <xf numFmtId="176" fontId="37" fillId="36" borderId="3" xfId="1" applyNumberFormat="1" applyFont="1" applyFill="1" applyBorder="1" applyProtection="1">
      <protection locked="0"/>
    </xf>
    <xf numFmtId="176" fontId="37" fillId="36" borderId="19" xfId="1" applyNumberFormat="1" applyFont="1" applyFill="1" applyBorder="1" applyProtection="1">
      <protection locked="0"/>
    </xf>
    <xf numFmtId="165" fontId="37" fillId="17" borderId="2" xfId="1" applyNumberFormat="1" applyFont="1" applyFill="1" applyBorder="1"/>
    <xf numFmtId="9" fontId="36" fillId="17" borderId="36" xfId="13" applyNumberFormat="1" applyFont="1" applyFill="1" applyBorder="1" applyAlignment="1">
      <alignment horizontal="center"/>
    </xf>
    <xf numFmtId="0" fontId="36" fillId="0" borderId="20" xfId="0" applyFont="1" applyBorder="1" applyAlignment="1"/>
    <xf numFmtId="0" fontId="36" fillId="0" borderId="6" xfId="0" applyFont="1" applyBorder="1" applyAlignment="1"/>
    <xf numFmtId="0" fontId="36" fillId="0" borderId="57" xfId="0" applyFont="1" applyBorder="1" applyAlignment="1"/>
    <xf numFmtId="0" fontId="94" fillId="0" borderId="7" xfId="0" applyFont="1" applyBorder="1" applyAlignment="1">
      <alignment horizontal="right" vertical="center"/>
    </xf>
    <xf numFmtId="0" fontId="2" fillId="4" borderId="24" xfId="0" applyFont="1" applyFill="1" applyBorder="1" applyAlignment="1">
      <alignment horizontal="left"/>
    </xf>
    <xf numFmtId="165" fontId="2" fillId="31" borderId="63" xfId="7" applyNumberFormat="1" applyFont="1" applyFill="1" applyBorder="1" applyAlignment="1" applyProtection="1">
      <alignment horizontal="left"/>
    </xf>
    <xf numFmtId="0" fontId="2" fillId="4" borderId="19" xfId="0" applyFont="1" applyFill="1" applyBorder="1" applyAlignment="1">
      <alignment horizontal="left"/>
    </xf>
    <xf numFmtId="0" fontId="2" fillId="4" borderId="7" xfId="0" applyFont="1" applyFill="1" applyBorder="1" applyAlignment="1">
      <alignment horizontal="left"/>
    </xf>
    <xf numFmtId="0" fontId="2" fillId="4" borderId="31" xfId="0" applyFont="1" applyFill="1" applyBorder="1" applyAlignment="1">
      <alignment horizontal="left"/>
    </xf>
    <xf numFmtId="165" fontId="37" fillId="19" borderId="71" xfId="1" applyNumberFormat="1" applyFont="1" applyFill="1" applyBorder="1"/>
    <xf numFmtId="9" fontId="36" fillId="19" borderId="72" xfId="13" applyNumberFormat="1" applyFont="1" applyFill="1" applyBorder="1" applyAlignment="1">
      <alignment horizontal="center"/>
    </xf>
    <xf numFmtId="0" fontId="36" fillId="0" borderId="71" xfId="0" applyFont="1" applyFill="1" applyBorder="1" applyAlignment="1"/>
    <xf numFmtId="0" fontId="36" fillId="0" borderId="53" xfId="0" applyFont="1" applyFill="1" applyBorder="1" applyAlignment="1"/>
    <xf numFmtId="0" fontId="2" fillId="0" borderId="0" xfId="0" applyFont="1" applyFill="1" applyBorder="1" applyAlignment="1">
      <alignment horizontal="left"/>
    </xf>
    <xf numFmtId="165" fontId="2" fillId="0" borderId="0" xfId="7" applyNumberFormat="1" applyFont="1" applyFill="1" applyBorder="1" applyAlignment="1" applyProtection="1">
      <alignment horizontal="left"/>
    </xf>
    <xf numFmtId="0" fontId="40" fillId="4" borderId="7" xfId="0" applyFont="1" applyFill="1" applyBorder="1" applyAlignment="1">
      <alignment horizontal="right"/>
    </xf>
    <xf numFmtId="0" fontId="40" fillId="4" borderId="55" xfId="0" applyFont="1" applyFill="1" applyBorder="1" applyAlignment="1">
      <alignment horizontal="right"/>
    </xf>
    <xf numFmtId="0" fontId="69" fillId="4" borderId="19" xfId="0" applyFont="1" applyFill="1" applyBorder="1" applyAlignment="1">
      <alignment horizontal="left"/>
    </xf>
    <xf numFmtId="0" fontId="69" fillId="4" borderId="41" xfId="0" applyFont="1" applyFill="1" applyBorder="1" applyAlignment="1">
      <alignment horizontal="left"/>
    </xf>
    <xf numFmtId="0" fontId="2" fillId="4" borderId="1" xfId="0" applyFont="1" applyFill="1" applyBorder="1" applyAlignment="1">
      <alignment horizontal="right"/>
    </xf>
    <xf numFmtId="0" fontId="2" fillId="4" borderId="31" xfId="0" applyFont="1" applyFill="1" applyBorder="1" applyAlignment="1">
      <alignment horizontal="right"/>
    </xf>
    <xf numFmtId="0" fontId="2" fillId="0" borderId="0" xfId="13" applyFont="1"/>
    <xf numFmtId="0" fontId="3" fillId="0" borderId="0" xfId="13" applyFont="1"/>
    <xf numFmtId="167" fontId="33" fillId="4" borderId="15" xfId="13" applyNumberFormat="1" applyFont="1" applyFill="1" applyBorder="1" applyAlignment="1">
      <alignment horizontal="center"/>
    </xf>
    <xf numFmtId="164" fontId="36" fillId="16" borderId="45" xfId="13" applyNumberFormat="1" applyFont="1" applyFill="1" applyBorder="1" applyAlignment="1">
      <alignment horizontal="center"/>
    </xf>
    <xf numFmtId="164" fontId="36" fillId="16" borderId="14" xfId="13" applyNumberFormat="1" applyFont="1" applyFill="1" applyBorder="1" applyAlignment="1">
      <alignment horizontal="center"/>
    </xf>
    <xf numFmtId="164" fontId="36" fillId="16" borderId="60" xfId="13" applyNumberFormat="1" applyFont="1" applyFill="1" applyBorder="1" applyAlignment="1">
      <alignment horizontal="center"/>
    </xf>
    <xf numFmtId="164" fontId="36" fillId="16" borderId="36" xfId="0" applyNumberFormat="1" applyFont="1" applyFill="1" applyBorder="1"/>
    <xf numFmtId="164" fontId="36" fillId="16" borderId="47" xfId="0" applyNumberFormat="1" applyFont="1" applyFill="1" applyBorder="1"/>
    <xf numFmtId="0" fontId="42" fillId="0" borderId="0" xfId="0" applyFont="1"/>
    <xf numFmtId="0" fontId="71" fillId="0" borderId="0" xfId="0" applyFont="1"/>
    <xf numFmtId="167" fontId="36" fillId="36" borderId="31" xfId="0" applyNumberFormat="1" applyFont="1" applyFill="1" applyBorder="1" applyAlignment="1" applyProtection="1">
      <alignment vertical="top"/>
      <protection locked="0"/>
    </xf>
    <xf numFmtId="167" fontId="36" fillId="36" borderId="42" xfId="0" applyNumberFormat="1" applyFont="1" applyFill="1" applyBorder="1" applyAlignment="1" applyProtection="1">
      <alignment vertical="top"/>
      <protection locked="0"/>
    </xf>
    <xf numFmtId="164" fontId="36" fillId="0" borderId="0" xfId="0" applyNumberFormat="1" applyFont="1"/>
    <xf numFmtId="9" fontId="36" fillId="0" borderId="0" xfId="10" applyFont="1" applyFill="1" applyBorder="1" applyAlignment="1">
      <alignment horizontal="center"/>
    </xf>
    <xf numFmtId="165" fontId="36" fillId="0" borderId="0" xfId="0" applyNumberFormat="1" applyFont="1"/>
    <xf numFmtId="165" fontId="36" fillId="0" borderId="0" xfId="3" applyNumberFormat="1" applyFont="1" applyBorder="1"/>
    <xf numFmtId="0" fontId="33" fillId="4" borderId="45" xfId="0" applyFont="1" applyFill="1" applyBorder="1" applyAlignment="1">
      <alignment vertical="top" wrapText="1"/>
    </xf>
    <xf numFmtId="0" fontId="33" fillId="4" borderId="73" xfId="0" applyFont="1" applyFill="1" applyBorder="1" applyAlignment="1">
      <alignment vertical="top" wrapText="1"/>
    </xf>
    <xf numFmtId="0" fontId="33" fillId="4" borderId="15" xfId="0" applyFont="1" applyFill="1" applyBorder="1" applyAlignment="1">
      <alignment horizontal="left" vertical="top" wrapText="1"/>
    </xf>
    <xf numFmtId="0" fontId="33" fillId="14" borderId="11" xfId="0" applyFont="1" applyFill="1" applyBorder="1" applyAlignment="1">
      <alignment vertical="top"/>
    </xf>
    <xf numFmtId="0" fontId="33" fillId="14" borderId="15" xfId="0" applyFont="1" applyFill="1" applyBorder="1" applyAlignment="1">
      <alignment vertical="top"/>
    </xf>
    <xf numFmtId="0" fontId="33" fillId="14" borderId="12" xfId="0" applyFont="1" applyFill="1" applyBorder="1" applyAlignment="1">
      <alignment vertical="top"/>
    </xf>
    <xf numFmtId="0" fontId="33" fillId="16" borderId="4" xfId="0" applyFont="1" applyFill="1" applyBorder="1"/>
    <xf numFmtId="176" fontId="36" fillId="16" borderId="9" xfId="10" applyNumberFormat="1" applyFont="1" applyFill="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3" fillId="0" borderId="0" xfId="0" applyFont="1"/>
    <xf numFmtId="0" fontId="33" fillId="14" borderId="45" xfId="0" applyFont="1" applyFill="1" applyBorder="1" applyAlignment="1">
      <alignment horizontal="left" vertical="top" wrapText="1"/>
    </xf>
    <xf numFmtId="0" fontId="33" fillId="4" borderId="73" xfId="0" applyFont="1" applyFill="1" applyBorder="1" applyAlignment="1">
      <alignment horizontal="left" vertical="top" wrapText="1"/>
    </xf>
    <xf numFmtId="0" fontId="33" fillId="4" borderId="12" xfId="0" applyFont="1" applyFill="1" applyBorder="1" applyAlignment="1">
      <alignment horizontal="left" vertical="top" wrapText="1"/>
    </xf>
    <xf numFmtId="0" fontId="33" fillId="14" borderId="11" xfId="0" applyFont="1" applyFill="1" applyBorder="1" applyAlignment="1">
      <alignment horizontal="left" vertical="top"/>
    </xf>
    <xf numFmtId="0" fontId="33" fillId="14" borderId="15" xfId="0" applyFont="1" applyFill="1" applyBorder="1" applyAlignment="1">
      <alignment horizontal="left" vertical="top"/>
    </xf>
    <xf numFmtId="0" fontId="33" fillId="14" borderId="12" xfId="0" applyFont="1" applyFill="1" applyBorder="1" applyAlignment="1">
      <alignment horizontal="left" vertical="top"/>
    </xf>
    <xf numFmtId="176" fontId="36" fillId="0" borderId="0" xfId="10" applyNumberFormat="1" applyFont="1" applyFill="1" applyBorder="1" applyAlignment="1" applyProtection="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165" fontId="36" fillId="0" borderId="0" xfId="0" applyNumberFormat="1" applyFont="1" applyFill="1"/>
    <xf numFmtId="165" fontId="36" fillId="0" borderId="0" xfId="3" applyNumberFormat="1" applyFont="1" applyFill="1" applyBorder="1"/>
    <xf numFmtId="0" fontId="33" fillId="0" borderId="21" xfId="0" applyFont="1" applyFill="1" applyBorder="1"/>
    <xf numFmtId="0" fontId="36" fillId="18" borderId="34" xfId="0" applyFont="1" applyFill="1" applyBorder="1"/>
    <xf numFmtId="0" fontId="36" fillId="18" borderId="21" xfId="0" applyFont="1" applyFill="1" applyBorder="1"/>
    <xf numFmtId="165" fontId="36" fillId="18" borderId="27" xfId="1" applyNumberFormat="1" applyFont="1" applyFill="1" applyBorder="1"/>
    <xf numFmtId="0" fontId="36" fillId="18" borderId="2" xfId="0" applyFont="1" applyFill="1" applyBorder="1"/>
    <xf numFmtId="0" fontId="36" fillId="18" borderId="0" xfId="0" applyFont="1" applyFill="1" applyBorder="1"/>
    <xf numFmtId="165" fontId="36" fillId="18" borderId="8" xfId="1" applyNumberFormat="1" applyFont="1" applyFill="1" applyBorder="1"/>
    <xf numFmtId="0" fontId="36" fillId="18" borderId="2" xfId="0" quotePrefix="1" applyFont="1" applyFill="1" applyBorder="1"/>
    <xf numFmtId="0" fontId="36" fillId="18" borderId="0" xfId="0" applyFont="1" applyFill="1" applyBorder="1" applyAlignment="1">
      <alignment vertical="top" wrapText="1"/>
    </xf>
    <xf numFmtId="0" fontId="33" fillId="18" borderId="2" xfId="0" applyFont="1" applyFill="1" applyBorder="1" applyAlignment="1"/>
    <xf numFmtId="0" fontId="36" fillId="18" borderId="4" xfId="0" applyFont="1" applyFill="1" applyBorder="1"/>
    <xf numFmtId="0" fontId="36" fillId="18" borderId="1" xfId="0" applyFont="1" applyFill="1" applyBorder="1"/>
    <xf numFmtId="165" fontId="36" fillId="18" borderId="9" xfId="1" applyNumberFormat="1" applyFont="1" applyFill="1" applyBorder="1"/>
    <xf numFmtId="49" fontId="36" fillId="36" borderId="22" xfId="0" applyNumberFormat="1" applyFont="1" applyFill="1" applyBorder="1" applyProtection="1">
      <protection locked="0"/>
    </xf>
    <xf numFmtId="176" fontId="37" fillId="36" borderId="23" xfId="3" applyNumberFormat="1" applyFont="1" applyFill="1" applyBorder="1" applyProtection="1">
      <protection locked="0"/>
    </xf>
    <xf numFmtId="49" fontId="36" fillId="36" borderId="24" xfId="0" applyNumberFormat="1" applyFont="1" applyFill="1" applyBorder="1" applyProtection="1">
      <protection locked="0"/>
    </xf>
    <xf numFmtId="176" fontId="37" fillId="36" borderId="3" xfId="3" applyNumberFormat="1" applyFont="1" applyFill="1" applyBorder="1" applyProtection="1">
      <protection locked="0"/>
    </xf>
    <xf numFmtId="176" fontId="37" fillId="36" borderId="19" xfId="3" applyNumberFormat="1" applyFont="1" applyFill="1" applyBorder="1" applyProtection="1">
      <protection locked="0"/>
    </xf>
    <xf numFmtId="49" fontId="36" fillId="36" borderId="40" xfId="0" applyNumberFormat="1" applyFont="1" applyFill="1" applyBorder="1" applyProtection="1">
      <protection locked="0"/>
    </xf>
    <xf numFmtId="176" fontId="37" fillId="36" borderId="48" xfId="3" applyNumberFormat="1" applyFont="1" applyFill="1" applyBorder="1" applyProtection="1">
      <protection locked="0"/>
    </xf>
    <xf numFmtId="165" fontId="37" fillId="17" borderId="2" xfId="1" applyNumberFormat="1" applyFont="1" applyFill="1" applyBorder="1" applyProtection="1"/>
    <xf numFmtId="0" fontId="36" fillId="0" borderId="70" xfId="0" applyFont="1" applyFill="1" applyBorder="1" applyAlignment="1"/>
    <xf numFmtId="0" fontId="36" fillId="0" borderId="5" xfId="0" applyFont="1" applyFill="1" applyBorder="1" applyAlignment="1"/>
    <xf numFmtId="0" fontId="36" fillId="0" borderId="59" xfId="0" applyFont="1" applyFill="1" applyBorder="1" applyAlignment="1"/>
    <xf numFmtId="0" fontId="33" fillId="4" borderId="49" xfId="0" applyFont="1" applyFill="1" applyBorder="1" applyAlignment="1">
      <alignment wrapText="1"/>
    </xf>
    <xf numFmtId="0" fontId="33" fillId="0" borderId="47" xfId="0" applyFont="1" applyBorder="1" applyAlignment="1" applyProtection="1">
      <alignment vertical="top" wrapText="1"/>
    </xf>
    <xf numFmtId="0" fontId="77" fillId="0" borderId="0" xfId="0" applyFont="1" applyBorder="1" applyProtection="1"/>
    <xf numFmtId="0" fontId="17" fillId="19" borderId="3" xfId="13" applyFont="1" applyFill="1" applyBorder="1" applyAlignment="1" applyProtection="1">
      <alignment horizontal="center"/>
    </xf>
    <xf numFmtId="0" fontId="118" fillId="0" borderId="0" xfId="13" applyFont="1" applyProtection="1"/>
    <xf numFmtId="0" fontId="83" fillId="0" borderId="0" xfId="13" applyFont="1" applyProtection="1"/>
    <xf numFmtId="0" fontId="33" fillId="4" borderId="34" xfId="0" applyFont="1" applyFill="1" applyBorder="1" applyProtection="1"/>
    <xf numFmtId="0" fontId="33" fillId="4" borderId="21" xfId="0" applyFont="1" applyFill="1" applyBorder="1" applyAlignment="1" applyProtection="1">
      <alignment horizontal="right"/>
    </xf>
    <xf numFmtId="165" fontId="36" fillId="4" borderId="21" xfId="13" applyNumberFormat="1" applyFont="1" applyFill="1" applyBorder="1" applyAlignment="1" applyProtection="1">
      <alignment horizontal="left"/>
    </xf>
    <xf numFmtId="0" fontId="36" fillId="4" borderId="21" xfId="13" applyFont="1" applyFill="1" applyBorder="1" applyProtection="1"/>
    <xf numFmtId="0" fontId="36" fillId="4" borderId="27" xfId="13" applyFont="1" applyFill="1" applyBorder="1" applyProtection="1"/>
    <xf numFmtId="0" fontId="33" fillId="4" borderId="4" xfId="13" applyFont="1" applyFill="1" applyBorder="1" applyAlignment="1" applyProtection="1">
      <alignment horizontal="right"/>
    </xf>
    <xf numFmtId="0" fontId="33" fillId="4" borderId="1" xfId="13" applyFont="1" applyFill="1" applyBorder="1" applyAlignment="1" applyProtection="1">
      <alignment horizontal="right"/>
    </xf>
    <xf numFmtId="165" fontId="4" fillId="4" borderId="1" xfId="0" applyNumberFormat="1" applyFont="1" applyFill="1" applyBorder="1" applyAlignment="1" applyProtection="1"/>
    <xf numFmtId="167" fontId="40" fillId="4" borderId="1" xfId="0" applyNumberFormat="1" applyFont="1" applyFill="1" applyBorder="1" applyAlignment="1" applyProtection="1"/>
    <xf numFmtId="0" fontId="36" fillId="4" borderId="1" xfId="13" applyFont="1" applyFill="1" applyBorder="1" applyProtection="1"/>
    <xf numFmtId="0" fontId="36" fillId="4" borderId="9" xfId="13" applyFont="1" applyFill="1" applyBorder="1" applyProtection="1"/>
    <xf numFmtId="49" fontId="36" fillId="19" borderId="24" xfId="0" applyNumberFormat="1" applyFont="1" applyFill="1" applyBorder="1" applyAlignment="1" applyProtection="1">
      <alignment vertical="top" wrapText="1"/>
    </xf>
    <xf numFmtId="176" fontId="37" fillId="19" borderId="3" xfId="1" applyNumberFormat="1" applyFont="1" applyFill="1" applyBorder="1" applyAlignment="1" applyProtection="1">
      <alignment vertical="top"/>
    </xf>
    <xf numFmtId="167" fontId="36" fillId="19" borderId="19" xfId="0" applyNumberFormat="1" applyFont="1" applyFill="1" applyBorder="1" applyAlignment="1" applyProtection="1">
      <alignment vertical="top"/>
    </xf>
    <xf numFmtId="167" fontId="36" fillId="19" borderId="38" xfId="0" applyNumberFormat="1" applyFont="1" applyFill="1" applyBorder="1" applyAlignment="1" applyProtection="1">
      <alignment vertical="top"/>
    </xf>
    <xf numFmtId="49" fontId="36" fillId="16" borderId="24" xfId="0" applyNumberFormat="1" applyFont="1" applyFill="1" applyBorder="1" applyAlignment="1" applyProtection="1">
      <alignment vertical="top" wrapText="1"/>
    </xf>
    <xf numFmtId="176" fontId="37" fillId="16" borderId="3" xfId="1" applyNumberFormat="1" applyFont="1" applyFill="1" applyBorder="1" applyAlignment="1" applyProtection="1">
      <alignment vertical="top"/>
    </xf>
    <xf numFmtId="167" fontId="36" fillId="16" borderId="19" xfId="0" applyNumberFormat="1" applyFont="1" applyFill="1" applyBorder="1" applyAlignment="1" applyProtection="1">
      <alignment vertical="top"/>
    </xf>
    <xf numFmtId="167" fontId="36" fillId="16" borderId="31" xfId="0" applyNumberFormat="1" applyFont="1" applyFill="1" applyBorder="1" applyAlignment="1" applyProtection="1">
      <alignment vertical="top"/>
    </xf>
    <xf numFmtId="0" fontId="3" fillId="14" borderId="5" xfId="0" applyNumberFormat="1" applyFont="1" applyFill="1" applyBorder="1" applyProtection="1"/>
    <xf numFmtId="165" fontId="77" fillId="0" borderId="0" xfId="0" applyNumberFormat="1" applyFont="1" applyBorder="1"/>
    <xf numFmtId="0" fontId="119" fillId="0" borderId="0" xfId="13" applyFont="1" applyProtection="1"/>
    <xf numFmtId="0" fontId="33" fillId="4" borderId="11" xfId="0" applyFont="1" applyFill="1" applyBorder="1" applyAlignment="1">
      <alignment horizontal="left" vertical="top"/>
    </xf>
    <xf numFmtId="167" fontId="2" fillId="19" borderId="19" xfId="0" applyNumberFormat="1" applyFont="1" applyFill="1" applyBorder="1" applyAlignment="1" applyProtection="1"/>
    <xf numFmtId="167" fontId="2" fillId="19" borderId="7" xfId="0" applyNumberFormat="1" applyFont="1" applyFill="1" applyBorder="1" applyAlignment="1" applyProtection="1"/>
    <xf numFmtId="167" fontId="2" fillId="19" borderId="31" xfId="0" applyNumberFormat="1" applyFont="1" applyFill="1" applyBorder="1" applyAlignment="1" applyProtection="1"/>
    <xf numFmtId="167" fontId="2" fillId="19" borderId="19" xfId="0" applyNumberFormat="1" applyFont="1" applyFill="1" applyBorder="1" applyAlignment="1"/>
    <xf numFmtId="167" fontId="2" fillId="19" borderId="7" xfId="0" applyNumberFormat="1" applyFont="1" applyFill="1" applyBorder="1" applyAlignment="1"/>
    <xf numFmtId="167" fontId="2" fillId="19" borderId="31" xfId="0" applyNumberFormat="1" applyFont="1" applyFill="1" applyBorder="1" applyAlignment="1"/>
    <xf numFmtId="0" fontId="106" fillId="0" borderId="0" xfId="0" applyFont="1" applyBorder="1" applyAlignment="1">
      <alignment vertical="top"/>
    </xf>
    <xf numFmtId="0" fontId="120" fillId="0" borderId="0" xfId="0" applyFont="1" applyBorder="1" applyAlignment="1">
      <alignment vertical="top"/>
    </xf>
    <xf numFmtId="0" fontId="2" fillId="37" borderId="19" xfId="0" applyFont="1" applyFill="1" applyBorder="1" applyAlignment="1" applyProtection="1">
      <protection locked="0"/>
    </xf>
    <xf numFmtId="1" fontId="3" fillId="37" borderId="3" xfId="0" applyNumberFormat="1" applyFont="1" applyFill="1" applyBorder="1" applyProtection="1">
      <protection locked="0"/>
    </xf>
    <xf numFmtId="0" fontId="3" fillId="37" borderId="3" xfId="0" applyFont="1" applyFill="1" applyBorder="1" applyProtection="1">
      <protection locked="0"/>
    </xf>
    <xf numFmtId="14" fontId="3" fillId="37" borderId="3" xfId="0" applyNumberFormat="1" applyFont="1" applyFill="1" applyBorder="1" applyProtection="1">
      <protection locked="0"/>
    </xf>
    <xf numFmtId="168" fontId="3" fillId="37" borderId="3" xfId="7" applyNumberFormat="1" applyFont="1" applyFill="1" applyBorder="1" applyAlignment="1" applyProtection="1">
      <protection locked="0"/>
    </xf>
    <xf numFmtId="182" fontId="3" fillId="37" borderId="3" xfId="7" applyNumberFormat="1" applyFont="1" applyFill="1" applyBorder="1" applyAlignment="1" applyProtection="1">
      <protection locked="0"/>
    </xf>
    <xf numFmtId="0" fontId="3" fillId="37" borderId="3" xfId="0" applyFont="1" applyFill="1" applyBorder="1" applyAlignment="1" applyProtection="1">
      <alignment horizontal="left"/>
      <protection locked="0"/>
    </xf>
    <xf numFmtId="41" fontId="3" fillId="37" borderId="3" xfId="0" applyNumberFormat="1" applyFont="1" applyFill="1" applyBorder="1" applyProtection="1">
      <protection locked="0"/>
    </xf>
    <xf numFmtId="165" fontId="3" fillId="37" borderId="3" xfId="7" applyNumberFormat="1" applyFont="1" applyFill="1" applyBorder="1" applyAlignment="1" applyProtection="1">
      <alignment horizontal="left"/>
      <protection locked="0"/>
    </xf>
    <xf numFmtId="165" fontId="23" fillId="37" borderId="3" xfId="7" applyNumberFormat="1" applyFont="1" applyFill="1" applyBorder="1" applyAlignment="1" applyProtection="1">
      <alignment horizontal="left"/>
      <protection locked="0"/>
    </xf>
    <xf numFmtId="9" fontId="3" fillId="37" borderId="3" xfId="10" applyFont="1" applyFill="1" applyBorder="1" applyAlignment="1" applyProtection="1">
      <alignment horizontal="left"/>
      <protection locked="0"/>
    </xf>
    <xf numFmtId="165" fontId="2" fillId="37" borderId="3" xfId="7" applyNumberFormat="1" applyFont="1" applyFill="1" applyBorder="1" applyAlignment="1" applyProtection="1">
      <alignment horizontal="left"/>
      <protection locked="0"/>
    </xf>
    <xf numFmtId="175" fontId="2" fillId="37" borderId="3" xfId="7" applyNumberFormat="1" applyFont="1" applyFill="1" applyBorder="1" applyAlignment="1" applyProtection="1">
      <alignment horizontal="right"/>
      <protection locked="0"/>
    </xf>
    <xf numFmtId="165" fontId="3" fillId="37" borderId="63" xfId="7" applyNumberFormat="1" applyFont="1" applyFill="1" applyBorder="1" applyAlignment="1" applyProtection="1">
      <alignment horizontal="left"/>
      <protection locked="0"/>
    </xf>
    <xf numFmtId="0" fontId="3" fillId="37" borderId="19" xfId="0" applyFont="1" applyFill="1" applyBorder="1" applyProtection="1">
      <protection locked="0"/>
    </xf>
    <xf numFmtId="181" fontId="3" fillId="37" borderId="3" xfId="0" applyNumberFormat="1" applyFont="1" applyFill="1" applyBorder="1" applyProtection="1">
      <protection locked="0"/>
    </xf>
    <xf numFmtId="2" fontId="3" fillId="37" borderId="19" xfId="0" applyNumberFormat="1" applyFont="1" applyFill="1" applyBorder="1" applyProtection="1">
      <protection locked="0"/>
    </xf>
    <xf numFmtId="2" fontId="3" fillId="37" borderId="3" xfId="0" applyNumberFormat="1" applyFont="1" applyFill="1" applyBorder="1" applyProtection="1">
      <protection locked="0"/>
    </xf>
    <xf numFmtId="0" fontId="3" fillId="37" borderId="7" xfId="0" applyFont="1" applyFill="1" applyBorder="1" applyProtection="1">
      <protection locked="0"/>
    </xf>
    <xf numFmtId="0" fontId="3" fillId="37" borderId="0" xfId="13" applyFont="1" applyFill="1" applyBorder="1" applyAlignment="1" applyProtection="1">
      <protection locked="0"/>
    </xf>
    <xf numFmtId="169" fontId="3" fillId="37" borderId="0" xfId="1" applyNumberFormat="1" applyFont="1" applyFill="1" applyBorder="1" applyAlignment="1" applyProtection="1">
      <protection locked="0"/>
    </xf>
    <xf numFmtId="0" fontId="3" fillId="37" borderId="74" xfId="13" applyFont="1" applyFill="1" applyBorder="1" applyAlignment="1" applyProtection="1">
      <protection locked="0"/>
    </xf>
    <xf numFmtId="169" fontId="3" fillId="37" borderId="0" xfId="1" applyNumberFormat="1" applyFont="1" applyFill="1" applyAlignment="1" applyProtection="1">
      <protection locked="0"/>
    </xf>
    <xf numFmtId="0" fontId="3" fillId="37" borderId="67" xfId="13" applyFont="1" applyFill="1" applyBorder="1" applyAlignment="1" applyProtection="1">
      <protection locked="0"/>
    </xf>
    <xf numFmtId="0" fontId="20" fillId="22" borderId="0" xfId="0" applyFont="1" applyFill="1" applyAlignment="1" applyProtection="1">
      <alignment horizontal="left"/>
    </xf>
    <xf numFmtId="0" fontId="18" fillId="22" borderId="0" xfId="0" applyFont="1" applyFill="1" applyAlignment="1" applyProtection="1">
      <alignment horizontal="left"/>
    </xf>
    <xf numFmtId="14" fontId="10" fillId="37" borderId="3" xfId="13" applyNumberFormat="1" applyFont="1" applyFill="1" applyBorder="1" applyAlignment="1" applyProtection="1">
      <alignment horizontal="center"/>
      <protection locked="0"/>
    </xf>
    <xf numFmtId="49" fontId="42" fillId="37" borderId="3" xfId="13" applyNumberFormat="1" applyFont="1" applyFill="1" applyBorder="1" applyProtection="1">
      <protection locked="0"/>
    </xf>
    <xf numFmtId="9" fontId="42" fillId="37" borderId="3" xfId="8" applyFont="1" applyFill="1" applyBorder="1" applyProtection="1">
      <protection locked="0"/>
    </xf>
    <xf numFmtId="175" fontId="42" fillId="37" borderId="3" xfId="0" applyNumberFormat="1" applyFont="1" applyFill="1" applyBorder="1" applyProtection="1">
      <protection locked="0"/>
    </xf>
    <xf numFmtId="175" fontId="42" fillId="37" borderId="3" xfId="0" applyNumberFormat="1" applyFont="1" applyFill="1" applyBorder="1" applyAlignment="1" applyProtection="1">
      <alignment vertical="top" wrapText="1"/>
      <protection locked="0"/>
    </xf>
    <xf numFmtId="175" fontId="42" fillId="37" borderId="19" xfId="0" applyNumberFormat="1" applyFont="1" applyFill="1" applyBorder="1" applyAlignment="1" applyProtection="1">
      <alignment vertical="top" wrapText="1"/>
      <protection locked="0"/>
    </xf>
    <xf numFmtId="14" fontId="42" fillId="37" borderId="3" xfId="0" applyNumberFormat="1" applyFont="1" applyFill="1" applyBorder="1" applyAlignment="1" applyProtection="1">
      <alignment horizontal="center" vertical="center"/>
      <protection locked="0"/>
    </xf>
    <xf numFmtId="10" fontId="33" fillId="37" borderId="13" xfId="0" applyNumberFormat="1" applyFont="1" applyFill="1" applyBorder="1" applyProtection="1">
      <protection locked="0"/>
    </xf>
    <xf numFmtId="1" fontId="11" fillId="37" borderId="13" xfId="0" applyNumberFormat="1" applyFont="1" applyFill="1" applyBorder="1" applyProtection="1">
      <protection locked="0"/>
    </xf>
    <xf numFmtId="0" fontId="10" fillId="37" borderId="13" xfId="0" applyFont="1" applyFill="1" applyBorder="1" applyProtection="1">
      <protection locked="0"/>
    </xf>
    <xf numFmtId="0" fontId="42" fillId="37" borderId="3" xfId="0" applyFont="1" applyFill="1" applyBorder="1" applyAlignment="1" applyProtection="1">
      <alignment horizontal="center"/>
      <protection locked="0"/>
    </xf>
    <xf numFmtId="0" fontId="42" fillId="37" borderId="3" xfId="0" applyFont="1" applyFill="1" applyBorder="1" applyProtection="1">
      <protection locked="0"/>
    </xf>
    <xf numFmtId="179" fontId="88" fillId="37" borderId="3" xfId="0" applyNumberFormat="1" applyFont="1" applyFill="1" applyBorder="1" applyProtection="1">
      <protection locked="0"/>
    </xf>
    <xf numFmtId="0" fontId="4" fillId="22" borderId="0" xfId="13" applyFont="1" applyFill="1" applyAlignment="1"/>
    <xf numFmtId="0" fontId="121" fillId="0" borderId="0" xfId="13" applyFont="1" applyFill="1" applyAlignment="1"/>
    <xf numFmtId="0" fontId="63" fillId="22" borderId="0" xfId="13" applyFont="1" applyFill="1" applyAlignment="1"/>
    <xf numFmtId="0" fontId="63" fillId="22" borderId="0" xfId="13" applyFont="1" applyFill="1" applyBorder="1" applyAlignment="1"/>
    <xf numFmtId="0" fontId="3" fillId="13" borderId="0" xfId="0" applyFont="1" applyFill="1" applyBorder="1" applyProtection="1"/>
    <xf numFmtId="0" fontId="69" fillId="2" borderId="0" xfId="0" applyFont="1" applyFill="1" applyBorder="1" applyAlignment="1" applyProtection="1">
      <alignment horizontal="right"/>
    </xf>
    <xf numFmtId="10" fontId="3" fillId="37" borderId="3" xfId="8" applyNumberFormat="1" applyFont="1" applyFill="1" applyBorder="1" applyProtection="1">
      <protection locked="0"/>
    </xf>
    <xf numFmtId="0" fontId="120" fillId="13" borderId="0" xfId="0" applyFont="1" applyFill="1" applyBorder="1" applyProtection="1"/>
    <xf numFmtId="0" fontId="69" fillId="2" borderId="7" xfId="0" applyFont="1" applyFill="1" applyBorder="1" applyAlignment="1" applyProtection="1">
      <alignment horizontal="right"/>
    </xf>
    <xf numFmtId="0" fontId="3" fillId="15" borderId="3" xfId="0" applyFont="1" applyFill="1" applyBorder="1" applyProtection="1"/>
    <xf numFmtId="0" fontId="3" fillId="15" borderId="31" xfId="0" applyFont="1" applyFill="1" applyBorder="1" applyProtection="1"/>
    <xf numFmtId="0" fontId="3" fillId="13" borderId="7" xfId="0" applyFont="1" applyFill="1" applyBorder="1" applyProtection="1"/>
    <xf numFmtId="179" fontId="4" fillId="37" borderId="3" xfId="0" applyNumberFormat="1" applyFont="1" applyFill="1" applyBorder="1" applyProtection="1">
      <protection locked="0"/>
    </xf>
    <xf numFmtId="5" fontId="4" fillId="0" borderId="3" xfId="14" applyNumberFormat="1" applyFont="1" applyBorder="1"/>
    <xf numFmtId="5" fontId="3" fillId="0" borderId="0" xfId="0" applyNumberFormat="1" applyFont="1"/>
    <xf numFmtId="0" fontId="72" fillId="0" borderId="0" xfId="13" applyFont="1" applyFill="1" applyAlignment="1"/>
    <xf numFmtId="0" fontId="3" fillId="0" borderId="0" xfId="13" applyFont="1" applyFill="1" applyAlignment="1">
      <alignment horizontal="center"/>
    </xf>
    <xf numFmtId="0" fontId="122" fillId="22" borderId="0" xfId="13" applyFont="1" applyFill="1" applyAlignment="1"/>
    <xf numFmtId="5" fontId="63" fillId="0" borderId="0" xfId="13" applyNumberFormat="1" applyFont="1" applyFill="1" applyAlignment="1"/>
    <xf numFmtId="0" fontId="3" fillId="0" borderId="0" xfId="0" applyFont="1" applyAlignment="1">
      <alignment horizontal="right"/>
    </xf>
    <xf numFmtId="0" fontId="122" fillId="22" borderId="0" xfId="13" applyFont="1" applyFill="1" applyBorder="1" applyAlignment="1"/>
    <xf numFmtId="168" fontId="3" fillId="0" borderId="0" xfId="5" applyNumberFormat="1" applyFont="1" applyAlignment="1"/>
    <xf numFmtId="0" fontId="3" fillId="0" borderId="7" xfId="4" applyFont="1" applyBorder="1" applyAlignment="1" applyProtection="1">
      <alignment horizontal="left"/>
    </xf>
    <xf numFmtId="167" fontId="33" fillId="4" borderId="73" xfId="13" applyNumberFormat="1" applyFont="1" applyFill="1" applyBorder="1" applyAlignment="1"/>
    <xf numFmtId="0" fontId="33" fillId="4" borderId="35" xfId="0" applyFont="1" applyFill="1" applyBorder="1" applyAlignment="1">
      <alignment wrapText="1"/>
    </xf>
    <xf numFmtId="0" fontId="33" fillId="4" borderId="47" xfId="0" applyFont="1" applyFill="1" applyBorder="1" applyAlignment="1">
      <alignment wrapText="1"/>
    </xf>
    <xf numFmtId="0" fontId="33" fillId="4" borderId="11" xfId="0" applyFont="1" applyFill="1" applyBorder="1" applyAlignment="1"/>
    <xf numFmtId="0" fontId="33" fillId="4" borderId="12" xfId="0" applyFont="1" applyFill="1" applyBorder="1" applyAlignment="1"/>
    <xf numFmtId="167" fontId="33" fillId="4" borderId="44" xfId="13" applyNumberFormat="1" applyFont="1" applyFill="1" applyBorder="1" applyAlignment="1">
      <alignment horizontal="center" wrapText="1"/>
    </xf>
    <xf numFmtId="167" fontId="33" fillId="4" borderId="15" xfId="13" applyNumberFormat="1" applyFont="1" applyFill="1" applyBorder="1" applyAlignment="1">
      <alignment wrapText="1"/>
    </xf>
    <xf numFmtId="0" fontId="120" fillId="0" borderId="0" xfId="13" applyFont="1" applyFill="1" applyAlignment="1"/>
    <xf numFmtId="0" fontId="123" fillId="0" borderId="0" xfId="4" applyFont="1" applyFill="1" applyAlignment="1" applyProtection="1"/>
    <xf numFmtId="0" fontId="120" fillId="0" borderId="0" xfId="0" applyFont="1"/>
    <xf numFmtId="0" fontId="62" fillId="0" borderId="19" xfId="4" applyFont="1" applyBorder="1" applyAlignment="1" applyProtection="1"/>
    <xf numFmtId="0" fontId="62" fillId="0" borderId="7" xfId="4" applyFont="1" applyBorder="1" applyAlignment="1" applyProtection="1"/>
    <xf numFmtId="0" fontId="62" fillId="0" borderId="31" xfId="4" applyFont="1" applyBorder="1" applyAlignment="1" applyProtection="1"/>
    <xf numFmtId="0" fontId="124" fillId="0" borderId="0" xfId="13" applyFont="1" applyFill="1" applyAlignment="1" applyProtection="1"/>
    <xf numFmtId="9" fontId="36" fillId="16" borderId="27" xfId="8" applyFont="1" applyFill="1" applyBorder="1" applyAlignment="1">
      <alignment horizontal="center"/>
    </xf>
    <xf numFmtId="0" fontId="63" fillId="0" borderId="0" xfId="13" applyFont="1" applyFill="1" applyAlignment="1" applyProtection="1">
      <protection locked="0"/>
    </xf>
    <xf numFmtId="0" fontId="13" fillId="0" borderId="0" xfId="13" applyFont="1" applyFill="1" applyAlignment="1" applyProtection="1">
      <protection locked="0"/>
    </xf>
    <xf numFmtId="0" fontId="121" fillId="2" borderId="0" xfId="0" applyFont="1" applyFill="1" applyBorder="1" applyAlignment="1" applyProtection="1">
      <alignment horizontal="right"/>
    </xf>
    <xf numFmtId="0" fontId="103" fillId="2" borderId="0" xfId="0" applyFont="1" applyFill="1" applyBorder="1" applyAlignment="1" applyProtection="1">
      <alignment horizontal="right"/>
    </xf>
    <xf numFmtId="0" fontId="106" fillId="0" borderId="0" xfId="0" quotePrefix="1" applyFont="1"/>
    <xf numFmtId="0" fontId="2" fillId="37" borderId="19" xfId="0" applyFont="1" applyFill="1" applyBorder="1" applyAlignment="1" applyProtection="1">
      <protection locked="0"/>
    </xf>
    <xf numFmtId="9" fontId="75" fillId="21" borderId="3" xfId="0" applyNumberFormat="1" applyFont="1" applyFill="1" applyBorder="1" applyAlignment="1">
      <alignment horizontal="center" vertical="center"/>
    </xf>
    <xf numFmtId="0" fontId="13" fillId="13" borderId="0" xfId="11" applyFont="1" applyFill="1" applyAlignment="1">
      <alignment horizontal="left" vertical="top"/>
    </xf>
    <xf numFmtId="0" fontId="127" fillId="0" borderId="0" xfId="11" applyFont="1"/>
    <xf numFmtId="0" fontId="0" fillId="0" borderId="0" xfId="0" applyFill="1"/>
    <xf numFmtId="49" fontId="10" fillId="37" borderId="19" xfId="13" applyNumberFormat="1" applyFont="1" applyFill="1" applyBorder="1" applyAlignment="1" applyProtection="1">
      <protection locked="0"/>
    </xf>
    <xf numFmtId="0" fontId="2" fillId="37" borderId="19" xfId="0" applyFont="1" applyFill="1" applyBorder="1" applyAlignment="1" applyProtection="1">
      <protection locked="0"/>
    </xf>
    <xf numFmtId="0" fontId="118" fillId="0" borderId="0" xfId="13" applyFont="1"/>
    <xf numFmtId="0" fontId="94" fillId="0" borderId="0" xfId="0" applyFont="1"/>
    <xf numFmtId="9" fontId="0" fillId="0" borderId="0" xfId="8" applyFont="1"/>
    <xf numFmtId="0" fontId="74" fillId="0" borderId="0" xfId="0" applyFont="1" applyFill="1" applyAlignment="1"/>
    <xf numFmtId="0" fontId="2" fillId="37" borderId="19" xfId="0" applyFont="1" applyFill="1" applyBorder="1" applyAlignment="1" applyProtection="1">
      <protection locked="0"/>
    </xf>
    <xf numFmtId="169" fontId="3" fillId="37" borderId="3" xfId="1" applyNumberFormat="1" applyFont="1" applyFill="1" applyBorder="1" applyAlignment="1" applyProtection="1">
      <protection locked="0"/>
    </xf>
    <xf numFmtId="0" fontId="34" fillId="6" borderId="0" xfId="13" applyFont="1" applyFill="1" applyAlignment="1" applyProtection="1">
      <alignment horizontal="center"/>
    </xf>
    <xf numFmtId="9" fontId="106" fillId="0" borderId="0" xfId="8" applyFont="1" applyAlignment="1">
      <alignment horizontal="right"/>
    </xf>
    <xf numFmtId="0" fontId="10" fillId="0" borderId="10" xfId="0" applyFont="1" applyBorder="1"/>
    <xf numFmtId="49" fontId="10" fillId="0" borderId="58" xfId="0" quotePrefix="1" applyNumberFormat="1" applyFont="1" applyBorder="1"/>
    <xf numFmtId="0" fontId="10" fillId="0" borderId="65" xfId="0" applyFont="1" applyBorder="1"/>
    <xf numFmtId="9" fontId="0" fillId="0" borderId="32" xfId="8" applyFont="1" applyBorder="1" applyAlignment="1">
      <alignment horizontal="left"/>
    </xf>
    <xf numFmtId="9" fontId="0" fillId="0" borderId="30" xfId="8" applyFont="1" applyBorder="1" applyAlignment="1">
      <alignment horizontal="left"/>
    </xf>
    <xf numFmtId="9" fontId="0" fillId="0" borderId="33" xfId="8" applyFont="1" applyBorder="1" applyAlignment="1">
      <alignment horizontal="left"/>
    </xf>
    <xf numFmtId="0" fontId="11" fillId="0" borderId="10" xfId="13" applyFont="1" applyFill="1" applyBorder="1" applyProtection="1"/>
    <xf numFmtId="0" fontId="94" fillId="0" borderId="32" xfId="0" applyFont="1" applyBorder="1" applyAlignment="1">
      <alignment wrapText="1"/>
    </xf>
    <xf numFmtId="0" fontId="10" fillId="0" borderId="58" xfId="13" applyFont="1" applyFill="1" applyBorder="1" applyProtection="1"/>
    <xf numFmtId="0" fontId="11" fillId="0" borderId="30" xfId="0" applyFont="1" applyBorder="1"/>
    <xf numFmtId="0" fontId="10" fillId="0" borderId="58" xfId="13" applyFont="1" applyBorder="1" applyProtection="1"/>
    <xf numFmtId="0" fontId="10" fillId="0" borderId="30" xfId="13" applyFont="1" applyBorder="1" applyProtection="1"/>
    <xf numFmtId="0" fontId="10" fillId="0" borderId="65" xfId="13" applyFont="1" applyBorder="1" applyProtection="1"/>
    <xf numFmtId="0" fontId="10" fillId="0" borderId="33" xfId="13" applyFont="1" applyBorder="1" applyProtection="1"/>
    <xf numFmtId="0" fontId="129" fillId="0" borderId="0" xfId="0" applyFont="1" applyFill="1"/>
    <xf numFmtId="0" fontId="128" fillId="0" borderId="0" xfId="0" applyFont="1" applyBorder="1"/>
    <xf numFmtId="0" fontId="128" fillId="0" borderId="1" xfId="0" applyFont="1" applyBorder="1"/>
    <xf numFmtId="0" fontId="32" fillId="6" borderId="0" xfId="13" applyFont="1" applyFill="1" applyAlignment="1" applyProtection="1"/>
    <xf numFmtId="0" fontId="32" fillId="6" borderId="0" xfId="13" applyFont="1" applyFill="1" applyAlignment="1" applyProtection="1">
      <alignment horizontal="center" vertical="center"/>
    </xf>
    <xf numFmtId="0" fontId="34" fillId="6" borderId="0" xfId="13" applyFont="1" applyFill="1" applyAlignment="1" applyProtection="1"/>
    <xf numFmtId="164" fontId="36" fillId="18" borderId="29" xfId="0" applyNumberFormat="1" applyFont="1" applyFill="1" applyBorder="1"/>
    <xf numFmtId="164" fontId="36" fillId="18" borderId="49" xfId="0" applyNumberFormat="1" applyFont="1" applyFill="1" applyBorder="1"/>
    <xf numFmtId="164" fontId="36" fillId="18" borderId="14" xfId="0" applyNumberFormat="1" applyFont="1" applyFill="1" applyBorder="1"/>
    <xf numFmtId="0" fontId="130" fillId="0" borderId="0" xfId="0" applyFont="1" applyAlignment="1" applyProtection="1">
      <alignment vertical="center"/>
    </xf>
    <xf numFmtId="0" fontId="2" fillId="37" borderId="19" xfId="0" applyFont="1" applyFill="1" applyBorder="1" applyAlignment="1" applyProtection="1">
      <protection locked="0"/>
    </xf>
    <xf numFmtId="0" fontId="0" fillId="0" borderId="0" xfId="0" applyBorder="1"/>
    <xf numFmtId="0" fontId="36" fillId="0" borderId="0" xfId="0" applyFont="1" applyBorder="1" applyAlignment="1">
      <alignment vertical="center"/>
    </xf>
    <xf numFmtId="9" fontId="36" fillId="0" borderId="0" xfId="0" applyNumberFormat="1" applyFont="1" applyBorder="1" applyAlignment="1">
      <alignment vertical="center"/>
    </xf>
    <xf numFmtId="0" fontId="36" fillId="0" borderId="10" xfId="0" applyFont="1" applyBorder="1" applyAlignment="1">
      <alignment vertical="center"/>
    </xf>
    <xf numFmtId="0" fontId="0" fillId="0" borderId="5" xfId="0" applyBorder="1"/>
    <xf numFmtId="0" fontId="36" fillId="0" borderId="32" xfId="0" applyFont="1" applyBorder="1" applyAlignment="1">
      <alignment vertical="center"/>
    </xf>
    <xf numFmtId="0" fontId="36" fillId="0" borderId="58" xfId="0" applyFont="1" applyBorder="1" applyAlignment="1">
      <alignment vertical="center"/>
    </xf>
    <xf numFmtId="0" fontId="36" fillId="0" borderId="30" xfId="0" applyFont="1" applyBorder="1" applyAlignment="1">
      <alignment vertical="center"/>
    </xf>
    <xf numFmtId="0" fontId="36" fillId="0" borderId="65" xfId="0" applyFont="1" applyBorder="1" applyAlignment="1">
      <alignment vertical="center"/>
    </xf>
    <xf numFmtId="0" fontId="0" fillId="0" borderId="6" xfId="0" applyBorder="1"/>
    <xf numFmtId="0" fontId="36" fillId="0" borderId="33" xfId="0" applyFont="1" applyBorder="1" applyAlignment="1">
      <alignment vertical="center"/>
    </xf>
    <xf numFmtId="0" fontId="132" fillId="40" borderId="10" xfId="0" applyFont="1" applyFill="1" applyBorder="1" applyAlignment="1">
      <alignment vertical="center"/>
    </xf>
    <xf numFmtId="0" fontId="131" fillId="40" borderId="5" xfId="0" applyFont="1" applyFill="1" applyBorder="1" applyAlignment="1">
      <alignment vertical="center"/>
    </xf>
    <xf numFmtId="0" fontId="132" fillId="40" borderId="5" xfId="0" applyFont="1" applyFill="1" applyBorder="1" applyAlignment="1">
      <alignment vertical="center"/>
    </xf>
    <xf numFmtId="0" fontId="132" fillId="40" borderId="32" xfId="0" applyFont="1" applyFill="1" applyBorder="1" applyAlignment="1">
      <alignment vertical="center"/>
    </xf>
    <xf numFmtId="9" fontId="36" fillId="0" borderId="6" xfId="0" applyNumberFormat="1" applyFont="1" applyBorder="1" applyAlignment="1">
      <alignment vertical="center"/>
    </xf>
    <xf numFmtId="0" fontId="131" fillId="40" borderId="10" xfId="0" applyFont="1" applyFill="1" applyBorder="1" applyAlignment="1">
      <alignment vertical="center"/>
    </xf>
    <xf numFmtId="0" fontId="131" fillId="40" borderId="32" xfId="0" applyFont="1" applyFill="1" applyBorder="1" applyAlignment="1">
      <alignment vertical="center"/>
    </xf>
    <xf numFmtId="0" fontId="3" fillId="0" borderId="6" xfId="0" applyFont="1" applyBorder="1"/>
    <xf numFmtId="9" fontId="36" fillId="0" borderId="5" xfId="0" applyNumberFormat="1" applyFont="1" applyBorder="1" applyAlignment="1">
      <alignment vertical="center"/>
    </xf>
    <xf numFmtId="0" fontId="0" fillId="0" borderId="65" xfId="0" applyBorder="1" applyAlignment="1">
      <alignment vertical="top"/>
    </xf>
    <xf numFmtId="9" fontId="77" fillId="0" borderId="0" xfId="0" applyNumberFormat="1" applyFont="1" applyBorder="1" applyAlignment="1">
      <alignment vertical="center"/>
    </xf>
    <xf numFmtId="0" fontId="77" fillId="0" borderId="30" xfId="0" applyFont="1" applyBorder="1" applyAlignment="1">
      <alignment vertical="center"/>
    </xf>
    <xf numFmtId="9" fontId="77" fillId="0" borderId="6" xfId="0" applyNumberFormat="1" applyFont="1" applyBorder="1" applyAlignment="1">
      <alignment vertical="center"/>
    </xf>
    <xf numFmtId="0" fontId="77" fillId="0" borderId="33" xfId="0" applyFont="1" applyBorder="1" applyAlignment="1">
      <alignment vertical="center"/>
    </xf>
    <xf numFmtId="0" fontId="106" fillId="0" borderId="6" xfId="0" applyFont="1" applyBorder="1" applyAlignment="1">
      <alignment vertical="top"/>
    </xf>
    <xf numFmtId="9" fontId="36" fillId="29" borderId="6" xfId="0" applyNumberFormat="1" applyFont="1" applyFill="1" applyBorder="1" applyAlignment="1">
      <alignment vertical="center"/>
    </xf>
    <xf numFmtId="0" fontId="36" fillId="29" borderId="33" xfId="0" applyFont="1" applyFill="1" applyBorder="1" applyAlignment="1">
      <alignment vertical="center"/>
    </xf>
    <xf numFmtId="9" fontId="36" fillId="0" borderId="5" xfId="8" quotePrefix="1" applyFont="1" applyBorder="1" applyAlignment="1">
      <alignment vertical="center"/>
    </xf>
    <xf numFmtId="9" fontId="36" fillId="0" borderId="0" xfId="8" quotePrefix="1" applyFont="1" applyBorder="1" applyAlignment="1">
      <alignment vertical="center"/>
    </xf>
    <xf numFmtId="0" fontId="77" fillId="0" borderId="32" xfId="0" quotePrefix="1" applyFont="1" applyBorder="1" applyAlignment="1">
      <alignment vertical="center"/>
    </xf>
    <xf numFmtId="0" fontId="77" fillId="0" borderId="30" xfId="0" quotePrefix="1" applyFont="1" applyBorder="1" applyAlignment="1">
      <alignment vertical="center"/>
    </xf>
    <xf numFmtId="9" fontId="77" fillId="0" borderId="5" xfId="8" quotePrefix="1" applyFont="1" applyBorder="1" applyAlignment="1">
      <alignment vertical="center"/>
    </xf>
    <xf numFmtId="9" fontId="77" fillId="0" borderId="0" xfId="8" quotePrefix="1" applyFont="1" applyBorder="1" applyAlignment="1">
      <alignment vertical="center"/>
    </xf>
    <xf numFmtId="167" fontId="36" fillId="36" borderId="37" xfId="0" applyNumberFormat="1" applyFont="1" applyFill="1" applyBorder="1" applyAlignment="1" applyProtection="1">
      <protection locked="0"/>
    </xf>
    <xf numFmtId="167" fontId="36" fillId="36" borderId="19" xfId="0" applyNumberFormat="1" applyFont="1" applyFill="1" applyBorder="1" applyAlignment="1" applyProtection="1">
      <protection locked="0"/>
    </xf>
    <xf numFmtId="167" fontId="36" fillId="36" borderId="41" xfId="0" applyNumberFormat="1" applyFont="1" applyFill="1" applyBorder="1" applyAlignment="1" applyProtection="1">
      <protection locked="0"/>
    </xf>
    <xf numFmtId="167" fontId="36" fillId="36" borderId="53" xfId="0" applyNumberFormat="1" applyFont="1" applyFill="1" applyBorder="1" applyAlignment="1" applyProtection="1"/>
    <xf numFmtId="167" fontId="36" fillId="36" borderId="54" xfId="0" applyNumberFormat="1" applyFont="1" applyFill="1" applyBorder="1" applyAlignment="1" applyProtection="1"/>
    <xf numFmtId="167" fontId="36" fillId="36" borderId="7" xfId="0" applyNumberFormat="1" applyFont="1" applyFill="1" applyBorder="1" applyAlignment="1" applyProtection="1"/>
    <xf numFmtId="167" fontId="36" fillId="36" borderId="39" xfId="0" applyNumberFormat="1" applyFont="1" applyFill="1" applyBorder="1" applyAlignment="1" applyProtection="1"/>
    <xf numFmtId="167" fontId="36" fillId="36" borderId="55" xfId="0" applyNumberFormat="1" applyFont="1" applyFill="1" applyBorder="1" applyAlignment="1" applyProtection="1"/>
    <xf numFmtId="167" fontId="36" fillId="36" borderId="43" xfId="0" applyNumberFormat="1" applyFont="1" applyFill="1" applyBorder="1" applyAlignment="1" applyProtection="1"/>
    <xf numFmtId="9" fontId="10" fillId="0" borderId="0" xfId="8" applyFont="1" applyAlignment="1"/>
    <xf numFmtId="9" fontId="108" fillId="0" borderId="0" xfId="8" applyFont="1" applyAlignment="1"/>
    <xf numFmtId="9" fontId="10" fillId="0" borderId="0" xfId="8" applyFont="1" applyBorder="1" applyAlignment="1"/>
    <xf numFmtId="0" fontId="0" fillId="29" borderId="0" xfId="0" applyFill="1"/>
    <xf numFmtId="0" fontId="134" fillId="18" borderId="0" xfId="0" applyFont="1" applyFill="1"/>
    <xf numFmtId="0" fontId="135" fillId="0" borderId="0" xfId="0" applyFont="1"/>
    <xf numFmtId="0" fontId="23" fillId="0" borderId="0" xfId="13" applyFont="1" applyFill="1" applyBorder="1" applyAlignment="1" applyProtection="1"/>
    <xf numFmtId="0" fontId="137" fillId="41" borderId="0" xfId="0" applyFont="1" applyFill="1"/>
    <xf numFmtId="0" fontId="139" fillId="41" borderId="0" xfId="0" applyFont="1" applyFill="1"/>
    <xf numFmtId="0" fontId="0" fillId="22" borderId="0" xfId="0" applyFill="1"/>
    <xf numFmtId="0" fontId="42" fillId="22" borderId="0" xfId="0" applyFont="1" applyFill="1"/>
    <xf numFmtId="0" fontId="42" fillId="2" borderId="0" xfId="0" applyFont="1" applyFill="1"/>
    <xf numFmtId="0" fontId="42" fillId="0" borderId="47" xfId="0" applyFont="1" applyBorder="1" applyAlignment="1">
      <alignment vertical="center"/>
    </xf>
    <xf numFmtId="0" fontId="42" fillId="0" borderId="36" xfId="0" applyFont="1" applyBorder="1" applyAlignment="1">
      <alignment vertical="center"/>
    </xf>
    <xf numFmtId="0" fontId="139" fillId="40" borderId="11" xfId="0" applyFont="1" applyFill="1" applyBorder="1" applyAlignment="1">
      <alignment vertical="center"/>
    </xf>
    <xf numFmtId="0" fontId="139" fillId="40" borderId="15" xfId="0" applyFont="1" applyFill="1" applyBorder="1" applyAlignment="1">
      <alignment vertical="center"/>
    </xf>
    <xf numFmtId="0" fontId="42" fillId="0" borderId="13" xfId="0" applyFont="1" applyBorder="1" applyAlignment="1">
      <alignment vertical="center"/>
    </xf>
    <xf numFmtId="0" fontId="42" fillId="0" borderId="13" xfId="0" applyFont="1" applyBorder="1" applyAlignment="1">
      <alignment vertical="center" wrapText="1"/>
    </xf>
    <xf numFmtId="0" fontId="42" fillId="0" borderId="36" xfId="0" applyFont="1" applyBorder="1" applyAlignment="1">
      <alignment vertical="center" wrapText="1"/>
    </xf>
    <xf numFmtId="0" fontId="42" fillId="2" borderId="0" xfId="0" applyFont="1" applyFill="1" applyAlignment="1">
      <alignment wrapText="1"/>
    </xf>
    <xf numFmtId="0" fontId="42" fillId="15" borderId="35" xfId="0" applyFont="1" applyFill="1" applyBorder="1" applyAlignment="1">
      <alignment vertical="center"/>
    </xf>
    <xf numFmtId="0" fontId="42" fillId="15" borderId="27" xfId="0" applyFont="1" applyFill="1" applyBorder="1" applyAlignment="1">
      <alignment vertical="center"/>
    </xf>
    <xf numFmtId="0" fontId="42" fillId="15" borderId="27" xfId="0" applyFont="1" applyFill="1" applyBorder="1" applyAlignment="1">
      <alignment vertical="center" wrapText="1"/>
    </xf>
    <xf numFmtId="0" fontId="42" fillId="15" borderId="47" xfId="0" applyFont="1" applyFill="1" applyBorder="1" applyAlignment="1">
      <alignment vertical="center"/>
    </xf>
    <xf numFmtId="0" fontId="42" fillId="15" borderId="9" xfId="0" applyFont="1" applyFill="1" applyBorder="1" applyAlignment="1">
      <alignment vertical="center"/>
    </xf>
    <xf numFmtId="0" fontId="42" fillId="15" borderId="9" xfId="0" applyFont="1" applyFill="1" applyBorder="1" applyAlignment="1">
      <alignment vertical="center" wrapText="1"/>
    </xf>
    <xf numFmtId="0" fontId="42" fillId="15" borderId="8" xfId="0" applyFont="1" applyFill="1" applyBorder="1" applyAlignment="1">
      <alignment vertical="center"/>
    </xf>
    <xf numFmtId="0" fontId="42" fillId="15" borderId="8" xfId="0" applyFont="1" applyFill="1" applyBorder="1" applyAlignment="1">
      <alignment vertical="center" wrapText="1"/>
    </xf>
    <xf numFmtId="0" fontId="42" fillId="15" borderId="36" xfId="0" applyFont="1" applyFill="1" applyBorder="1" applyAlignment="1">
      <alignment vertical="center"/>
    </xf>
    <xf numFmtId="0" fontId="42" fillId="15" borderId="9" xfId="0" applyFont="1" applyFill="1" applyBorder="1" applyAlignment="1">
      <alignment vertical="top"/>
    </xf>
    <xf numFmtId="0" fontId="42" fillId="41" borderId="0" xfId="0" applyFont="1" applyFill="1"/>
    <xf numFmtId="0" fontId="98" fillId="22" borderId="0" xfId="0" applyFont="1" applyFill="1"/>
    <xf numFmtId="0" fontId="10" fillId="0" borderId="0" xfId="13" applyFont="1" applyAlignment="1" applyProtection="1">
      <protection locked="0"/>
    </xf>
    <xf numFmtId="0" fontId="75" fillId="13" borderId="70" xfId="0" applyFont="1" applyFill="1" applyBorder="1" applyAlignment="1">
      <alignment horizontal="left" vertical="top"/>
    </xf>
    <xf numFmtId="0" fontId="116" fillId="14" borderId="68" xfId="0" applyFont="1" applyFill="1" applyBorder="1" applyAlignment="1">
      <alignment horizontal="left" vertical="top"/>
    </xf>
    <xf numFmtId="0" fontId="75" fillId="13" borderId="3" xfId="0" applyFont="1" applyFill="1" applyBorder="1" applyAlignment="1">
      <alignment horizontal="left" vertical="top"/>
    </xf>
    <xf numFmtId="0" fontId="116" fillId="13" borderId="3" xfId="0" applyFont="1" applyFill="1" applyBorder="1" applyAlignment="1">
      <alignment horizontal="left" vertical="top"/>
    </xf>
    <xf numFmtId="0" fontId="42" fillId="0" borderId="35" xfId="0" applyFont="1" applyBorder="1" applyAlignment="1"/>
    <xf numFmtId="0" fontId="42" fillId="0" borderId="47" xfId="0" applyFont="1" applyBorder="1" applyAlignment="1"/>
    <xf numFmtId="0" fontId="42" fillId="0" borderId="36" xfId="0" applyFont="1" applyBorder="1" applyAlignment="1"/>
    <xf numFmtId="0" fontId="140" fillId="40" borderId="13" xfId="0" applyFont="1" applyFill="1" applyBorder="1" applyAlignment="1">
      <alignment vertical="center" wrapText="1"/>
    </xf>
    <xf numFmtId="0" fontId="38" fillId="14" borderId="19" xfId="0" applyFont="1" applyFill="1" applyBorder="1" applyAlignment="1" applyProtection="1">
      <alignment horizontal="center" wrapText="1"/>
    </xf>
    <xf numFmtId="175" fontId="33" fillId="26" borderId="19" xfId="0" applyNumberFormat="1" applyFont="1" applyFill="1" applyBorder="1" applyAlignment="1" applyProtection="1">
      <alignment horizontal="right" wrapText="1"/>
    </xf>
    <xf numFmtId="0" fontId="43" fillId="2" borderId="0" xfId="0" applyFont="1" applyFill="1" applyAlignment="1" applyProtection="1">
      <alignment horizontal="left"/>
    </xf>
    <xf numFmtId="0" fontId="18" fillId="2" borderId="0" xfId="0" applyFont="1" applyFill="1" applyProtection="1"/>
    <xf numFmtId="0" fontId="18" fillId="2" borderId="0" xfId="0" applyFont="1" applyFill="1" applyBorder="1" applyProtection="1"/>
    <xf numFmtId="0" fontId="27" fillId="6" borderId="10" xfId="0" applyFont="1" applyFill="1" applyBorder="1" applyAlignment="1" applyProtection="1">
      <alignment horizontal="left"/>
    </xf>
    <xf numFmtId="0" fontId="21" fillId="6" borderId="5" xfId="0" applyFont="1" applyFill="1" applyBorder="1" applyAlignment="1" applyProtection="1">
      <alignment horizontal="left"/>
    </xf>
    <xf numFmtId="0" fontId="24" fillId="6" borderId="5" xfId="0" applyFont="1" applyFill="1" applyBorder="1" applyAlignment="1" applyProtection="1">
      <alignment horizontal="left"/>
    </xf>
    <xf numFmtId="0" fontId="25" fillId="6" borderId="5" xfId="0" applyFont="1" applyFill="1" applyBorder="1" applyAlignment="1" applyProtection="1">
      <alignment horizontal="left"/>
    </xf>
    <xf numFmtId="0" fontId="26" fillId="6" borderId="5" xfId="0" applyFont="1" applyFill="1" applyBorder="1" applyAlignment="1" applyProtection="1">
      <alignment horizontal="left"/>
    </xf>
    <xf numFmtId="0" fontId="26" fillId="6" borderId="32" xfId="0" applyFont="1" applyFill="1" applyBorder="1" applyAlignment="1" applyProtection="1">
      <alignment horizontal="left"/>
    </xf>
    <xf numFmtId="0" fontId="23" fillId="0" borderId="0" xfId="0" applyFont="1" applyProtection="1"/>
    <xf numFmtId="0" fontId="136" fillId="0" borderId="0" xfId="0" applyFont="1" applyAlignment="1" applyProtection="1">
      <alignment vertical="top"/>
    </xf>
    <xf numFmtId="0" fontId="0" fillId="0" borderId="0" xfId="0" applyAlignment="1" applyProtection="1"/>
    <xf numFmtId="0" fontId="3" fillId="37" borderId="10" xfId="0" applyFont="1" applyFill="1" applyBorder="1" applyAlignment="1" applyProtection="1">
      <alignment vertical="top"/>
    </xf>
    <xf numFmtId="0" fontId="3" fillId="37" borderId="5" xfId="0" applyFont="1" applyFill="1" applyBorder="1" applyAlignment="1" applyProtection="1">
      <alignment vertical="top"/>
    </xf>
    <xf numFmtId="0" fontId="3" fillId="37" borderId="32" xfId="0" applyFont="1" applyFill="1" applyBorder="1" applyAlignment="1" applyProtection="1">
      <alignment vertical="top"/>
    </xf>
    <xf numFmtId="0" fontId="3" fillId="37" borderId="58" xfId="0" applyFont="1" applyFill="1" applyBorder="1" applyAlignment="1" applyProtection="1">
      <alignment vertical="top"/>
    </xf>
    <xf numFmtId="0" fontId="3" fillId="37" borderId="0" xfId="0" applyFont="1" applyFill="1" applyBorder="1" applyAlignment="1" applyProtection="1">
      <alignment vertical="top"/>
    </xf>
    <xf numFmtId="0" fontId="3" fillId="37" borderId="30" xfId="0" applyFont="1" applyFill="1" applyBorder="1" applyAlignment="1" applyProtection="1">
      <alignment vertical="top"/>
    </xf>
    <xf numFmtId="0" fontId="3" fillId="37" borderId="65" xfId="0" applyFont="1" applyFill="1" applyBorder="1" applyAlignment="1" applyProtection="1">
      <alignment vertical="top"/>
    </xf>
    <xf numFmtId="0" fontId="3" fillId="37" borderId="6" xfId="0" applyFont="1" applyFill="1" applyBorder="1" applyAlignment="1" applyProtection="1">
      <alignment vertical="top"/>
    </xf>
    <xf numFmtId="0" fontId="3" fillId="37" borderId="33" xfId="0" applyFont="1" applyFill="1" applyBorder="1" applyAlignment="1" applyProtection="1">
      <alignment vertical="top"/>
    </xf>
    <xf numFmtId="0" fontId="2" fillId="37" borderId="7" xfId="0" applyFont="1" applyFill="1" applyBorder="1" applyAlignment="1" applyProtection="1"/>
    <xf numFmtId="0" fontId="2" fillId="37" borderId="31" xfId="0" applyFont="1" applyFill="1" applyBorder="1" applyAlignment="1" applyProtection="1"/>
    <xf numFmtId="49" fontId="10" fillId="37" borderId="31" xfId="13" applyNumberFormat="1" applyFont="1" applyFill="1" applyBorder="1" applyAlignment="1" applyProtection="1"/>
    <xf numFmtId="0" fontId="1" fillId="0" borderId="0" xfId="0" applyFont="1"/>
    <xf numFmtId="14" fontId="33" fillId="42" borderId="3" xfId="0" applyNumberFormat="1" applyFont="1" applyFill="1" applyBorder="1" applyAlignment="1" applyProtection="1">
      <alignment horizontal="right" wrapText="1"/>
    </xf>
    <xf numFmtId="0" fontId="3" fillId="20" borderId="0" xfId="11" applyFill="1" applyAlignment="1">
      <alignment horizontal="left"/>
    </xf>
    <xf numFmtId="0" fontId="1" fillId="20" borderId="0" xfId="11" applyFont="1" applyFill="1" applyAlignment="1">
      <alignment horizontal="left"/>
    </xf>
    <xf numFmtId="169" fontId="1" fillId="20" borderId="0" xfId="3" applyNumberFormat="1" applyFont="1" applyFill="1" applyBorder="1" applyAlignment="1">
      <alignment horizontal="left"/>
    </xf>
    <xf numFmtId="9" fontId="1" fillId="20" borderId="0" xfId="11" applyNumberFormat="1" applyFont="1" applyFill="1" applyAlignment="1">
      <alignment horizontal="left"/>
    </xf>
    <xf numFmtId="14" fontId="1" fillId="20" borderId="0" xfId="11" applyNumberFormat="1" applyFont="1" applyFill="1" applyAlignment="1">
      <alignment horizontal="left"/>
    </xf>
    <xf numFmtId="14" fontId="1" fillId="20" borderId="0" xfId="3" applyNumberFormat="1" applyFont="1" applyFill="1" applyBorder="1" applyAlignment="1">
      <alignment horizontal="left"/>
    </xf>
    <xf numFmtId="0" fontId="1" fillId="20" borderId="0" xfId="11" applyFont="1" applyFill="1"/>
    <xf numFmtId="49" fontId="1" fillId="20" borderId="0" xfId="11" applyNumberFormat="1" applyFont="1" applyFill="1" applyAlignment="1">
      <alignment horizontal="left"/>
    </xf>
    <xf numFmtId="0" fontId="2" fillId="13" borderId="34" xfId="11" applyFont="1" applyFill="1" applyBorder="1"/>
    <xf numFmtId="0" fontId="1" fillId="20" borderId="21" xfId="11" applyFont="1" applyFill="1" applyBorder="1"/>
    <xf numFmtId="0" fontId="3" fillId="20" borderId="21" xfId="11" applyFill="1" applyBorder="1"/>
    <xf numFmtId="49" fontId="1" fillId="20" borderId="0" xfId="11" applyNumberFormat="1" applyFont="1" applyFill="1"/>
    <xf numFmtId="167" fontId="1" fillId="20" borderId="0" xfId="11" applyNumberFormat="1" applyFont="1" applyFill="1"/>
    <xf numFmtId="0" fontId="2" fillId="13" borderId="2" xfId="11" applyFont="1" applyFill="1" applyBorder="1"/>
    <xf numFmtId="14" fontId="3" fillId="20" borderId="0" xfId="11" applyNumberFormat="1" applyFill="1"/>
    <xf numFmtId="169" fontId="1" fillId="20" borderId="0" xfId="3" applyNumberFormat="1" applyFont="1" applyFill="1" applyBorder="1" applyProtection="1"/>
    <xf numFmtId="42" fontId="3" fillId="18" borderId="0" xfId="11" applyNumberFormat="1" applyFill="1"/>
    <xf numFmtId="0" fontId="3" fillId="3" borderId="0" xfId="11" applyFill="1"/>
    <xf numFmtId="0" fontId="2" fillId="3" borderId="0" xfId="11" applyFont="1" applyFill="1" applyAlignment="1">
      <alignment horizontal="right"/>
    </xf>
    <xf numFmtId="0" fontId="2" fillId="3" borderId="0" xfId="11" applyFont="1" applyFill="1" applyAlignment="1">
      <alignment horizontal="center"/>
    </xf>
    <xf numFmtId="49" fontId="2" fillId="3" borderId="0" xfId="11" applyNumberFormat="1" applyFont="1" applyFill="1" applyAlignment="1">
      <alignment horizontal="right"/>
    </xf>
    <xf numFmtId="0" fontId="1" fillId="3" borderId="0" xfId="11" applyFont="1" applyFill="1" applyAlignment="1">
      <alignment horizontal="center"/>
    </xf>
    <xf numFmtId="0" fontId="2" fillId="4" borderId="0" xfId="11" applyFont="1" applyFill="1" applyAlignment="1">
      <alignment horizontal="center"/>
    </xf>
    <xf numFmtId="0" fontId="2" fillId="4" borderId="0" xfId="11" applyFont="1" applyFill="1"/>
    <xf numFmtId="0" fontId="96" fillId="0" borderId="0" xfId="11" applyFont="1" applyAlignment="1">
      <alignment horizontal="left"/>
    </xf>
    <xf numFmtId="49" fontId="96" fillId="20" borderId="0" xfId="11" applyNumberFormat="1" applyFont="1" applyFill="1" applyAlignment="1">
      <alignment horizontal="left"/>
    </xf>
    <xf numFmtId="0" fontId="2" fillId="0" borderId="19" xfId="0" applyFont="1" applyBorder="1" applyAlignment="1">
      <alignment horizontal="left"/>
    </xf>
    <xf numFmtId="0" fontId="134" fillId="18" borderId="0" xfId="0" applyNumberFormat="1" applyFont="1" applyFill="1"/>
    <xf numFmtId="9" fontId="10" fillId="0" borderId="0" xfId="8" applyFont="1"/>
    <xf numFmtId="0" fontId="10" fillId="0" borderId="0" xfId="0" applyFont="1" applyFill="1"/>
    <xf numFmtId="0" fontId="10" fillId="0" borderId="0" xfId="13" applyFont="1" applyFill="1" applyBorder="1" applyAlignment="1" applyProtection="1"/>
    <xf numFmtId="9" fontId="10" fillId="0" borderId="0" xfId="8" applyFont="1" applyFill="1" applyBorder="1" applyAlignment="1" applyProtection="1"/>
    <xf numFmtId="0" fontId="83" fillId="0" borderId="0" xfId="0" applyFont="1" applyFill="1" applyBorder="1" applyAlignment="1">
      <alignment horizontal="left" vertical="center"/>
    </xf>
    <xf numFmtId="9" fontId="83" fillId="0" borderId="0" xfId="8" applyFont="1" applyFill="1" applyBorder="1" applyAlignment="1"/>
    <xf numFmtId="0" fontId="83" fillId="0" borderId="0" xfId="0" applyFont="1" applyBorder="1" applyAlignment="1">
      <alignment horizontal="left" vertical="center"/>
    </xf>
    <xf numFmtId="9" fontId="83" fillId="0" borderId="0" xfId="8" applyFont="1" applyBorder="1" applyAlignment="1"/>
    <xf numFmtId="0" fontId="10" fillId="0" borderId="0" xfId="0" applyFont="1" applyFill="1" applyBorder="1" applyAlignment="1">
      <alignment horizontal="left" vertical="center"/>
    </xf>
    <xf numFmtId="9" fontId="10" fillId="0" borderId="0" xfId="8" applyFont="1" applyFill="1" applyBorder="1" applyAlignment="1"/>
    <xf numFmtId="0" fontId="11" fillId="0" borderId="0" xfId="0" applyFont="1" applyBorder="1" applyAlignment="1">
      <alignment horizontal="left" vertical="center"/>
    </xf>
    <xf numFmtId="9" fontId="11" fillId="0" borderId="0" xfId="8" applyFont="1" applyBorder="1" applyAlignment="1"/>
    <xf numFmtId="9" fontId="11" fillId="0" borderId="0" xfId="8" applyFont="1" applyAlignment="1"/>
    <xf numFmtId="9" fontId="1" fillId="37" borderId="3" xfId="8" applyFont="1" applyFill="1" applyBorder="1" applyAlignment="1" applyProtection="1">
      <alignment horizontal="right"/>
      <protection locked="0"/>
    </xf>
    <xf numFmtId="0" fontId="22" fillId="0" borderId="7" xfId="0" applyFont="1" applyBorder="1" applyAlignment="1">
      <alignment horizontal="left"/>
    </xf>
    <xf numFmtId="0" fontId="6" fillId="0" borderId="7" xfId="0" applyFont="1" applyBorder="1" applyAlignment="1">
      <alignment horizontal="right"/>
    </xf>
    <xf numFmtId="0" fontId="132" fillId="40" borderId="9" xfId="0" applyFont="1" applyFill="1" applyBorder="1" applyAlignment="1">
      <alignment vertical="center" wrapText="1"/>
    </xf>
    <xf numFmtId="0" fontId="36" fillId="0" borderId="8" xfId="0" applyFont="1" applyBorder="1" applyAlignment="1">
      <alignment vertical="center" wrapText="1"/>
    </xf>
    <xf numFmtId="0" fontId="36" fillId="0" borderId="9" xfId="0" applyFont="1" applyBorder="1" applyAlignment="1">
      <alignment vertical="center" wrapText="1"/>
    </xf>
    <xf numFmtId="0" fontId="0" fillId="0" borderId="8" xfId="0" applyBorder="1" applyAlignment="1">
      <alignment vertical="top" wrapText="1"/>
    </xf>
    <xf numFmtId="0" fontId="0" fillId="0" borderId="9" xfId="0" applyBorder="1" applyAlignment="1">
      <alignment vertical="top"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4" xfId="0" applyFont="1" applyBorder="1" applyAlignment="1">
      <alignment vertical="center" wrapText="1"/>
    </xf>
    <xf numFmtId="0" fontId="36" fillId="0" borderId="9" xfId="0" applyFont="1" applyBorder="1" applyAlignment="1">
      <alignment vertical="center" wrapText="1"/>
    </xf>
    <xf numFmtId="0" fontId="142" fillId="40" borderId="15" xfId="0" applyFont="1" applyFill="1" applyBorder="1" applyAlignment="1">
      <alignment vertical="center" wrapText="1"/>
    </xf>
    <xf numFmtId="0" fontId="142" fillId="40" borderId="11" xfId="0" applyFont="1" applyFill="1" applyBorder="1" applyAlignment="1">
      <alignment vertical="center" wrapText="1"/>
    </xf>
    <xf numFmtId="0" fontId="142" fillId="40" borderId="12" xfId="0" applyFont="1" applyFill="1" applyBorder="1" applyAlignment="1">
      <alignment vertical="center" wrapText="1"/>
    </xf>
    <xf numFmtId="0" fontId="1" fillId="2" borderId="0" xfId="0" applyFont="1" applyFill="1"/>
    <xf numFmtId="0" fontId="42" fillId="0" borderId="35" xfId="0" applyFont="1" applyBorder="1" applyAlignment="1">
      <alignment wrapText="1"/>
    </xf>
    <xf numFmtId="0" fontId="42" fillId="0" borderId="47" xfId="0" applyFont="1" applyBorder="1" applyAlignment="1">
      <alignment wrapText="1"/>
    </xf>
    <xf numFmtId="0" fontId="42" fillId="0" borderId="36" xfId="0" applyFont="1" applyBorder="1" applyAlignment="1">
      <alignment wrapText="1"/>
    </xf>
    <xf numFmtId="0" fontId="140" fillId="40" borderId="11" xfId="0" applyFont="1" applyFill="1" applyBorder="1" applyAlignment="1">
      <alignment vertical="center" wrapText="1"/>
    </xf>
    <xf numFmtId="0" fontId="42" fillId="0" borderId="47" xfId="0" applyFont="1" applyBorder="1" applyAlignment="1">
      <alignment vertical="center" wrapText="1"/>
    </xf>
    <xf numFmtId="0" fontId="33" fillId="0" borderId="8" xfId="0" applyFont="1" applyBorder="1" applyAlignment="1">
      <alignment vertical="center" wrapText="1"/>
    </xf>
    <xf numFmtId="0" fontId="140" fillId="40" borderId="15" xfId="0" applyFont="1" applyFill="1" applyBorder="1" applyAlignment="1">
      <alignment vertical="center" wrapText="1"/>
    </xf>
    <xf numFmtId="9" fontId="42" fillId="0" borderId="0" xfId="0" applyNumberFormat="1" applyFont="1" applyBorder="1" applyAlignment="1"/>
    <xf numFmtId="9" fontId="42" fillId="0" borderId="1" xfId="0" applyNumberFormat="1" applyFont="1" applyBorder="1" applyAlignment="1"/>
    <xf numFmtId="9" fontId="42" fillId="0" borderId="1" xfId="0" applyNumberFormat="1" applyFont="1" applyBorder="1" applyAlignment="1">
      <alignment vertical="center"/>
    </xf>
    <xf numFmtId="0" fontId="42" fillId="0" borderId="1" xfId="0" applyFont="1" applyBorder="1" applyAlignment="1">
      <alignment horizontal="right" vertical="center"/>
    </xf>
    <xf numFmtId="9" fontId="42" fillId="0" borderId="11" xfId="0" applyNumberFormat="1" applyFont="1" applyBorder="1" applyAlignment="1">
      <alignment vertical="center"/>
    </xf>
    <xf numFmtId="9" fontId="42" fillId="0" borderId="2" xfId="0" applyNumberFormat="1" applyFont="1" applyBorder="1" applyAlignment="1">
      <alignment vertical="center"/>
    </xf>
    <xf numFmtId="9" fontId="42" fillId="0" borderId="34" xfId="0" applyNumberFormat="1" applyFont="1" applyBorder="1" applyAlignment="1">
      <alignment vertical="center"/>
    </xf>
    <xf numFmtId="9" fontId="42" fillId="0" borderId="4" xfId="0" applyNumberFormat="1" applyFont="1" applyBorder="1" applyAlignment="1">
      <alignment vertical="center"/>
    </xf>
    <xf numFmtId="0" fontId="42" fillId="0" borderId="35" xfId="0" applyFont="1" applyBorder="1" applyAlignment="1">
      <alignment vertical="center"/>
    </xf>
    <xf numFmtId="0" fontId="42" fillId="0" borderId="35" xfId="0" applyFont="1" applyBorder="1" applyAlignment="1">
      <alignment vertical="center" wrapText="1"/>
    </xf>
    <xf numFmtId="0" fontId="140" fillId="40" borderId="12" xfId="0" applyFont="1" applyFill="1" applyBorder="1" applyAlignment="1">
      <alignment vertical="center" wrapText="1"/>
    </xf>
    <xf numFmtId="9" fontId="42" fillId="0" borderId="8" xfId="0" applyNumberFormat="1" applyFont="1" applyBorder="1" applyAlignment="1"/>
    <xf numFmtId="9" fontId="42" fillId="0" borderId="9" xfId="0" applyNumberFormat="1" applyFont="1" applyBorder="1" applyAlignment="1"/>
    <xf numFmtId="9" fontId="42" fillId="0" borderId="21" xfId="0" applyNumberFormat="1" applyFont="1" applyBorder="1" applyAlignment="1">
      <alignment vertical="center"/>
    </xf>
    <xf numFmtId="9" fontId="42" fillId="0" borderId="27" xfId="0" applyNumberFormat="1" applyFont="1" applyBorder="1" applyAlignment="1">
      <alignment vertical="center"/>
    </xf>
    <xf numFmtId="0" fontId="139" fillId="40" borderId="12" xfId="0" applyFont="1" applyFill="1" applyBorder="1" applyAlignment="1">
      <alignment vertical="center"/>
    </xf>
    <xf numFmtId="9" fontId="42" fillId="0" borderId="9" xfId="0" applyNumberFormat="1" applyFont="1" applyBorder="1" applyAlignment="1">
      <alignment vertical="center"/>
    </xf>
    <xf numFmtId="0" fontId="42" fillId="0" borderId="9" xfId="0" applyFont="1" applyBorder="1" applyAlignment="1">
      <alignment horizontal="right" vertical="center"/>
    </xf>
    <xf numFmtId="9" fontId="42" fillId="0" borderId="0" xfId="0" applyNumberFormat="1" applyFont="1" applyBorder="1" applyAlignment="1">
      <alignment vertical="center"/>
    </xf>
    <xf numFmtId="9" fontId="42" fillId="0" borderId="8" xfId="0" applyNumberFormat="1" applyFont="1" applyBorder="1" applyAlignment="1">
      <alignment vertical="center"/>
    </xf>
    <xf numFmtId="9" fontId="42" fillId="0" borderId="15" xfId="0" applyNumberFormat="1" applyFont="1" applyBorder="1" applyAlignment="1">
      <alignment vertical="center"/>
    </xf>
    <xf numFmtId="9" fontId="42" fillId="0" borderId="12" xfId="0" applyNumberFormat="1" applyFont="1" applyBorder="1" applyAlignment="1">
      <alignment vertical="center"/>
    </xf>
    <xf numFmtId="0" fontId="42" fillId="0" borderId="2" xfId="0" applyNumberFormat="1" applyFont="1" applyBorder="1" applyAlignment="1"/>
    <xf numFmtId="0" fontId="42" fillId="0" borderId="4" xfId="0" applyNumberFormat="1" applyFont="1" applyBorder="1" applyAlignment="1"/>
    <xf numFmtId="0" fontId="42" fillId="0" borderId="34" xfId="0" applyNumberFormat="1" applyFont="1" applyBorder="1" applyAlignment="1">
      <alignment vertical="center"/>
    </xf>
    <xf numFmtId="0" fontId="139" fillId="40" borderId="11" xfId="0" applyNumberFormat="1" applyFont="1" applyFill="1" applyBorder="1" applyAlignment="1">
      <alignment vertical="center"/>
    </xf>
    <xf numFmtId="0" fontId="42" fillId="0" borderId="4" xfId="0" applyNumberFormat="1" applyFont="1" applyBorder="1" applyAlignment="1">
      <alignment vertical="center"/>
    </xf>
    <xf numFmtId="0" fontId="42" fillId="0" borderId="2" xfId="0" applyNumberFormat="1" applyFont="1" applyBorder="1" applyAlignment="1">
      <alignment vertical="center"/>
    </xf>
    <xf numFmtId="0" fontId="42" fillId="0" borderId="11" xfId="0" applyNumberFormat="1" applyFont="1" applyBorder="1" applyAlignment="1">
      <alignment vertical="center"/>
    </xf>
    <xf numFmtId="0" fontId="42" fillId="15" borderId="34" xfId="0" applyFont="1" applyFill="1" applyBorder="1" applyAlignment="1">
      <alignment vertical="center" wrapText="1"/>
    </xf>
    <xf numFmtId="0" fontId="42" fillId="15" borderId="4" xfId="0" applyFont="1" applyFill="1" applyBorder="1" applyAlignment="1">
      <alignment vertical="center" wrapText="1"/>
    </xf>
    <xf numFmtId="0" fontId="42" fillId="15" borderId="2" xfId="0" applyFont="1" applyFill="1" applyBorder="1" applyAlignment="1">
      <alignment vertical="center" wrapText="1"/>
    </xf>
    <xf numFmtId="0" fontId="42" fillId="15" borderId="4" xfId="0" applyFont="1" applyFill="1" applyBorder="1" applyAlignment="1">
      <alignment vertical="center"/>
    </xf>
    <xf numFmtId="0" fontId="132" fillId="40" borderId="34" xfId="0" applyFont="1" applyFill="1" applyBorder="1" applyAlignment="1">
      <alignment vertical="center"/>
    </xf>
    <xf numFmtId="0" fontId="132" fillId="40" borderId="27" xfId="0" applyFont="1" applyFill="1" applyBorder="1" applyAlignment="1">
      <alignment vertical="center"/>
    </xf>
    <xf numFmtId="0" fontId="132" fillId="40" borderId="2" xfId="0" applyFont="1" applyFill="1" applyBorder="1" applyAlignment="1">
      <alignment vertical="center"/>
    </xf>
    <xf numFmtId="0" fontId="132" fillId="40" borderId="8" xfId="0" applyFont="1" applyFill="1" applyBorder="1" applyAlignment="1">
      <alignment vertical="center"/>
    </xf>
    <xf numFmtId="0" fontId="132" fillId="40" borderId="2" xfId="0" applyFont="1" applyFill="1" applyBorder="1" applyAlignment="1">
      <alignment vertical="top"/>
    </xf>
    <xf numFmtId="0" fontId="132" fillId="40" borderId="4" xfId="0" applyFont="1" applyFill="1" applyBorder="1" applyAlignment="1">
      <alignment vertical="center"/>
    </xf>
    <xf numFmtId="0" fontId="132" fillId="40" borderId="9" xfId="0" applyFont="1" applyFill="1" applyBorder="1" applyAlignment="1">
      <alignment vertical="center"/>
    </xf>
    <xf numFmtId="0" fontId="36" fillId="0" borderId="21" xfId="0" applyFont="1" applyBorder="1" applyAlignment="1">
      <alignment vertical="center" wrapText="1"/>
    </xf>
    <xf numFmtId="0" fontId="36" fillId="0" borderId="1" xfId="0" applyFont="1" applyBorder="1" applyAlignment="1">
      <alignment vertical="center" wrapText="1"/>
    </xf>
    <xf numFmtId="0" fontId="142" fillId="40" borderId="35" xfId="0" applyFont="1" applyFill="1" applyBorder="1" applyAlignment="1">
      <alignment vertical="center"/>
    </xf>
    <xf numFmtId="0" fontId="142" fillId="40" borderId="36" xfId="0" applyFont="1" applyFill="1" applyBorder="1" applyAlignment="1">
      <alignment vertical="center"/>
    </xf>
    <xf numFmtId="0" fontId="142" fillId="40" borderId="47" xfId="0" applyFont="1" applyFill="1" applyBorder="1" applyAlignment="1">
      <alignment vertical="center"/>
    </xf>
    <xf numFmtId="0" fontId="142" fillId="40" borderId="36" xfId="0" applyFont="1" applyFill="1" applyBorder="1" applyAlignment="1">
      <alignment horizontal="center"/>
    </xf>
    <xf numFmtId="0" fontId="0" fillId="0" borderId="5" xfId="0" applyNumberFormat="1" applyBorder="1"/>
    <xf numFmtId="0" fontId="28" fillId="7" borderId="0" xfId="0" applyNumberFormat="1" applyFont="1" applyFill="1"/>
    <xf numFmtId="165" fontId="0" fillId="18" borderId="0" xfId="0" applyNumberFormat="1" applyFill="1"/>
    <xf numFmtId="0" fontId="140" fillId="0" borderId="0" xfId="0" applyFont="1"/>
    <xf numFmtId="0" fontId="1" fillId="0" borderId="0" xfId="0" applyFont="1" applyAlignment="1">
      <alignment horizontal="left" vertical="center" indent="1"/>
    </xf>
    <xf numFmtId="0" fontId="74" fillId="0" borderId="0" xfId="0" applyFont="1"/>
    <xf numFmtId="0" fontId="7" fillId="13" borderId="0" xfId="4" applyFill="1" applyBorder="1" applyAlignment="1" applyProtection="1"/>
    <xf numFmtId="0" fontId="52" fillId="0" borderId="0" xfId="4" applyFont="1" applyAlignment="1" applyProtection="1">
      <alignment horizontal="left"/>
    </xf>
    <xf numFmtId="0" fontId="9" fillId="37" borderId="0" xfId="13" applyFont="1" applyFill="1" applyAlignment="1" applyProtection="1">
      <alignment horizontal="center"/>
    </xf>
    <xf numFmtId="0" fontId="9" fillId="29" borderId="0" xfId="13" applyFont="1" applyFill="1" applyAlignment="1" applyProtection="1">
      <alignment horizontal="center"/>
    </xf>
    <xf numFmtId="0" fontId="11" fillId="0" borderId="6" xfId="13" applyFont="1" applyBorder="1" applyAlignment="1" applyProtection="1">
      <alignment horizontal="center"/>
    </xf>
    <xf numFmtId="167" fontId="36" fillId="36" borderId="75" xfId="0" applyNumberFormat="1" applyFont="1" applyFill="1" applyBorder="1" applyAlignment="1" applyProtection="1">
      <alignment horizontal="center"/>
      <protection locked="0"/>
    </xf>
    <xf numFmtId="167" fontId="36" fillId="36" borderId="21" xfId="0" applyNumberFormat="1" applyFont="1" applyFill="1" applyBorder="1" applyAlignment="1" applyProtection="1">
      <alignment horizontal="center"/>
      <protection locked="0"/>
    </xf>
    <xf numFmtId="0" fontId="33" fillId="4" borderId="76" xfId="0" applyFont="1" applyFill="1" applyBorder="1" applyAlignment="1">
      <alignment horizontal="center" wrapText="1"/>
    </xf>
    <xf numFmtId="0" fontId="33" fillId="4" borderId="9" xfId="0" applyFont="1" applyFill="1" applyBorder="1" applyAlignment="1">
      <alignment horizontal="center" wrapText="1"/>
    </xf>
    <xf numFmtId="0" fontId="33" fillId="14" borderId="4" xfId="0" applyFont="1" applyFill="1" applyBorder="1" applyAlignment="1">
      <alignment horizontal="center" vertical="center"/>
    </xf>
    <xf numFmtId="0" fontId="33" fillId="14" borderId="1" xfId="0" applyFont="1" applyFill="1" applyBorder="1" applyAlignment="1">
      <alignment horizontal="center" vertical="center"/>
    </xf>
    <xf numFmtId="0" fontId="33" fillId="14" borderId="9" xfId="0" applyFont="1" applyFill="1" applyBorder="1" applyAlignment="1">
      <alignment horizontal="center" vertical="center"/>
    </xf>
    <xf numFmtId="0" fontId="33" fillId="4" borderId="11" xfId="0" applyFont="1" applyFill="1" applyBorder="1" applyAlignment="1">
      <alignment vertical="top" wrapText="1"/>
    </xf>
    <xf numFmtId="0" fontId="33" fillId="4" borderId="15" xfId="0" applyFont="1" applyFill="1" applyBorder="1" applyAlignment="1">
      <alignment vertical="top" wrapText="1"/>
    </xf>
    <xf numFmtId="0" fontId="33" fillId="4" borderId="12" xfId="0" applyFont="1" applyFill="1" applyBorder="1" applyAlignment="1">
      <alignment vertical="top" wrapText="1"/>
    </xf>
    <xf numFmtId="0" fontId="37" fillId="14" borderId="22" xfId="0" applyFont="1" applyFill="1" applyBorder="1" applyAlignment="1">
      <alignment horizontal="left" vertical="center"/>
    </xf>
    <xf numFmtId="0" fontId="37" fillId="14" borderId="37" xfId="0" applyFont="1" applyFill="1" applyBorder="1" applyAlignment="1">
      <alignment horizontal="left" vertical="center"/>
    </xf>
    <xf numFmtId="167" fontId="36" fillId="36" borderId="19" xfId="0" applyNumberFormat="1" applyFont="1" applyFill="1" applyBorder="1" applyAlignment="1" applyProtection="1">
      <alignment horizontal="center"/>
      <protection locked="0"/>
    </xf>
    <xf numFmtId="167" fontId="36" fillId="36" borderId="39" xfId="0" applyNumberFormat="1" applyFont="1" applyFill="1" applyBorder="1" applyAlignment="1" applyProtection="1">
      <alignment horizontal="center"/>
      <protection locked="0"/>
    </xf>
    <xf numFmtId="0" fontId="39" fillId="9" borderId="34" xfId="0" applyFont="1" applyFill="1" applyBorder="1" applyAlignment="1">
      <alignment horizontal="left" vertical="center"/>
    </xf>
    <xf numFmtId="0" fontId="39" fillId="9" borderId="21" xfId="0" applyFont="1" applyFill="1" applyBorder="1" applyAlignment="1">
      <alignment horizontal="left" vertical="center"/>
    </xf>
    <xf numFmtId="0" fontId="39" fillId="9" borderId="27" xfId="0" applyFont="1" applyFill="1" applyBorder="1" applyAlignment="1">
      <alignment horizontal="left" vertical="center"/>
    </xf>
    <xf numFmtId="0" fontId="39" fillId="9" borderId="4" xfId="0" applyFont="1" applyFill="1" applyBorder="1" applyAlignment="1">
      <alignment horizontal="left" vertical="center"/>
    </xf>
    <xf numFmtId="0" fontId="39" fillId="9" borderId="1" xfId="0" applyFont="1" applyFill="1" applyBorder="1" applyAlignment="1">
      <alignment horizontal="left" vertical="center"/>
    </xf>
    <xf numFmtId="0" fontId="39" fillId="9" borderId="9" xfId="0" applyFont="1" applyFill="1" applyBorder="1" applyAlignment="1">
      <alignment horizontal="left" vertical="center"/>
    </xf>
    <xf numFmtId="0" fontId="36" fillId="18" borderId="21" xfId="0" applyNumberFormat="1" applyFont="1" applyFill="1" applyBorder="1" applyAlignment="1" applyProtection="1">
      <alignment horizontal="left" vertical="top" wrapText="1"/>
    </xf>
    <xf numFmtId="0" fontId="36" fillId="18" borderId="27" xfId="0" applyNumberFormat="1" applyFont="1" applyFill="1" applyBorder="1" applyAlignment="1" applyProtection="1">
      <alignment horizontal="left" vertical="top" wrapText="1"/>
    </xf>
    <xf numFmtId="0" fontId="36" fillId="18" borderId="0" xfId="0" applyNumberFormat="1" applyFont="1" applyFill="1" applyBorder="1" applyAlignment="1" applyProtection="1">
      <alignment horizontal="left" vertical="top" wrapText="1"/>
    </xf>
    <xf numFmtId="0" fontId="36" fillId="18" borderId="8" xfId="0" applyNumberFormat="1" applyFont="1" applyFill="1" applyBorder="1" applyAlignment="1" applyProtection="1">
      <alignment horizontal="left" vertical="top" wrapText="1"/>
    </xf>
    <xf numFmtId="0" fontId="36" fillId="18" borderId="1" xfId="0" applyNumberFormat="1" applyFont="1" applyFill="1" applyBorder="1" applyAlignment="1" applyProtection="1">
      <alignment horizontal="left" vertical="top" wrapText="1"/>
    </xf>
    <xf numFmtId="0" fontId="36" fillId="18" borderId="9" xfId="0" applyNumberFormat="1" applyFont="1" applyFill="1" applyBorder="1" applyAlignment="1" applyProtection="1">
      <alignment horizontal="left" vertical="top" wrapText="1"/>
    </xf>
    <xf numFmtId="0" fontId="36" fillId="18" borderId="34" xfId="0" applyFont="1" applyFill="1" applyBorder="1" applyAlignment="1">
      <alignment horizontal="left" vertical="top" wrapText="1"/>
    </xf>
    <xf numFmtId="0" fontId="36" fillId="18" borderId="21" xfId="0" applyFont="1" applyFill="1" applyBorder="1" applyAlignment="1">
      <alignment horizontal="left" vertical="top" wrapText="1"/>
    </xf>
    <xf numFmtId="0" fontId="36" fillId="18" borderId="27" xfId="0" applyFont="1" applyFill="1" applyBorder="1" applyAlignment="1">
      <alignment horizontal="left" vertical="top" wrapText="1"/>
    </xf>
    <xf numFmtId="0" fontId="36" fillId="18" borderId="2" xfId="0" applyFont="1" applyFill="1" applyBorder="1" applyAlignment="1">
      <alignment horizontal="left" vertical="top" wrapText="1"/>
    </xf>
    <xf numFmtId="0" fontId="36" fillId="18" borderId="0" xfId="0" applyFont="1" applyFill="1" applyAlignment="1">
      <alignment horizontal="left" vertical="top" wrapText="1"/>
    </xf>
    <xf numFmtId="0" fontId="36" fillId="18" borderId="8" xfId="0" applyFont="1" applyFill="1" applyBorder="1" applyAlignment="1">
      <alignment horizontal="left" vertical="top" wrapText="1"/>
    </xf>
    <xf numFmtId="0" fontId="36" fillId="18" borderId="4" xfId="0" applyFont="1" applyFill="1" applyBorder="1" applyAlignment="1">
      <alignment horizontal="left" vertical="top" wrapText="1"/>
    </xf>
    <xf numFmtId="0" fontId="36" fillId="18" borderId="1" xfId="0" applyFont="1" applyFill="1" applyBorder="1" applyAlignment="1">
      <alignment horizontal="left" vertical="top" wrapText="1"/>
    </xf>
    <xf numFmtId="0" fontId="36" fillId="18" borderId="9" xfId="0" applyFont="1" applyFill="1" applyBorder="1" applyAlignment="1">
      <alignment horizontal="left" vertical="top" wrapText="1"/>
    </xf>
    <xf numFmtId="167" fontId="36" fillId="36" borderId="10" xfId="0" applyNumberFormat="1" applyFont="1" applyFill="1" applyBorder="1" applyAlignment="1" applyProtection="1">
      <alignment horizontal="center"/>
      <protection locked="0"/>
    </xf>
    <xf numFmtId="167" fontId="36" fillId="36" borderId="59" xfId="0" applyNumberFormat="1" applyFont="1" applyFill="1" applyBorder="1" applyAlignment="1" applyProtection="1">
      <alignment horizontal="center"/>
      <protection locked="0"/>
    </xf>
    <xf numFmtId="0" fontId="36" fillId="0" borderId="34" xfId="0" applyFont="1" applyBorder="1" applyAlignment="1">
      <alignment horizontal="center"/>
    </xf>
    <xf numFmtId="0" fontId="36" fillId="0" borderId="21" xfId="0" applyFont="1" applyBorder="1" applyAlignment="1">
      <alignment horizontal="center"/>
    </xf>
    <xf numFmtId="0" fontId="37" fillId="4" borderId="24" xfId="0" applyFont="1" applyFill="1" applyBorder="1" applyAlignment="1">
      <alignment horizontal="left" vertical="center"/>
    </xf>
    <xf numFmtId="0" fontId="37" fillId="4" borderId="19" xfId="0" applyFont="1" applyFill="1" applyBorder="1" applyAlignment="1">
      <alignment horizontal="left" vertical="center"/>
    </xf>
    <xf numFmtId="0" fontId="37" fillId="4" borderId="40" xfId="0" applyFont="1" applyFill="1" applyBorder="1" applyAlignment="1">
      <alignment horizontal="left" vertical="center"/>
    </xf>
    <xf numFmtId="0" fontId="37" fillId="4" borderId="64" xfId="0" applyFont="1" applyFill="1" applyBorder="1" applyAlignment="1">
      <alignment horizontal="left" vertical="center"/>
    </xf>
    <xf numFmtId="0" fontId="39" fillId="9" borderId="45" xfId="0" applyFont="1" applyFill="1" applyBorder="1" applyAlignment="1">
      <alignment horizontal="center" vertical="center"/>
    </xf>
    <xf numFmtId="0" fontId="39" fillId="9" borderId="50" xfId="0" applyFont="1" applyFill="1" applyBorder="1" applyAlignment="1">
      <alignment horizontal="center" vertical="center"/>
    </xf>
    <xf numFmtId="0" fontId="39" fillId="9" borderId="35" xfId="0" applyFont="1" applyFill="1" applyBorder="1" applyAlignment="1">
      <alignment horizontal="center" vertical="center"/>
    </xf>
    <xf numFmtId="0" fontId="39" fillId="9" borderId="47" xfId="0" applyFont="1" applyFill="1" applyBorder="1" applyAlignment="1">
      <alignment horizontal="center" vertical="center"/>
    </xf>
    <xf numFmtId="0" fontId="39" fillId="9" borderId="22" xfId="0" applyFont="1" applyFill="1" applyBorder="1" applyAlignment="1">
      <alignment horizontal="left" vertical="center"/>
    </xf>
    <xf numFmtId="0" fontId="39" fillId="9" borderId="37" xfId="0" applyFont="1" applyFill="1" applyBorder="1" applyAlignment="1">
      <alignment horizontal="left" vertical="center"/>
    </xf>
    <xf numFmtId="0" fontId="39" fillId="9" borderId="40" xfId="0" applyFont="1" applyFill="1" applyBorder="1" applyAlignment="1">
      <alignment horizontal="left" vertical="center"/>
    </xf>
    <xf numFmtId="0" fontId="39" fillId="9" borderId="41" xfId="0" applyFont="1" applyFill="1" applyBorder="1" applyAlignment="1">
      <alignment horizontal="left" vertical="center"/>
    </xf>
    <xf numFmtId="0" fontId="37" fillId="4" borderId="69" xfId="0" applyFont="1" applyFill="1" applyBorder="1" applyAlignment="1">
      <alignment horizontal="left" vertical="center"/>
    </xf>
    <xf numFmtId="0" fontId="37" fillId="4" borderId="65" xfId="0" applyFont="1" applyFill="1" applyBorder="1" applyAlignment="1">
      <alignment horizontal="left" vertical="center"/>
    </xf>
    <xf numFmtId="0" fontId="37" fillId="4" borderId="14" xfId="0" applyFont="1" applyFill="1" applyBorder="1" applyAlignment="1">
      <alignment horizontal="left" vertical="center"/>
    </xf>
    <xf numFmtId="0" fontId="37" fillId="4" borderId="58" xfId="0" applyFont="1" applyFill="1" applyBorder="1" applyAlignment="1">
      <alignment horizontal="left" vertical="center"/>
    </xf>
    <xf numFmtId="0" fontId="52" fillId="13" borderId="0" xfId="4" applyFont="1" applyFill="1" applyBorder="1" applyAlignment="1" applyProtection="1">
      <alignment horizontal="center"/>
    </xf>
    <xf numFmtId="0" fontId="52" fillId="13" borderId="0" xfId="4" applyFont="1" applyFill="1" applyAlignment="1" applyProtection="1">
      <alignment horizontal="left"/>
    </xf>
    <xf numFmtId="0" fontId="2" fillId="0" borderId="19" xfId="0" applyFont="1" applyBorder="1" applyAlignment="1">
      <alignment horizontal="left"/>
    </xf>
    <xf numFmtId="0" fontId="2" fillId="0" borderId="7" xfId="0" applyFont="1" applyBorder="1" applyAlignment="1">
      <alignment horizontal="left"/>
    </xf>
    <xf numFmtId="0" fontId="3" fillId="0" borderId="0" xfId="0" applyFont="1" applyAlignment="1">
      <alignment horizontal="center" wrapText="1"/>
    </xf>
    <xf numFmtId="0" fontId="3" fillId="0" borderId="6" xfId="0" applyFont="1" applyBorder="1" applyAlignment="1">
      <alignment horizontal="center" wrapText="1"/>
    </xf>
    <xf numFmtId="0" fontId="3" fillId="37" borderId="19" xfId="0" applyFont="1" applyFill="1" applyBorder="1" applyAlignment="1" applyProtection="1">
      <alignment horizontal="left"/>
      <protection locked="0"/>
    </xf>
    <xf numFmtId="0" fontId="3" fillId="38" borderId="31" xfId="0" applyFont="1" applyFill="1" applyBorder="1" applyAlignment="1" applyProtection="1">
      <alignment horizontal="left"/>
      <protection locked="0"/>
    </xf>
    <xf numFmtId="0" fontId="3" fillId="38" borderId="7" xfId="0" applyFont="1" applyFill="1" applyBorder="1" applyAlignment="1" applyProtection="1">
      <alignment horizontal="left"/>
      <protection locked="0"/>
    </xf>
    <xf numFmtId="0" fontId="3" fillId="37" borderId="3" xfId="0" applyFont="1" applyFill="1" applyBorder="1" applyAlignment="1" applyProtection="1">
      <alignment horizontal="left"/>
      <protection locked="0"/>
    </xf>
    <xf numFmtId="0" fontId="3" fillId="38" borderId="3" xfId="0" applyFont="1" applyFill="1" applyBorder="1" applyAlignment="1" applyProtection="1">
      <alignment horizontal="left"/>
      <protection locked="0"/>
    </xf>
    <xf numFmtId="0" fontId="3" fillId="37" borderId="19" xfId="0" applyFont="1" applyFill="1" applyBorder="1" applyProtection="1">
      <protection locked="0"/>
    </xf>
    <xf numFmtId="0" fontId="3" fillId="39" borderId="31" xfId="0" applyFont="1" applyFill="1" applyBorder="1" applyProtection="1">
      <protection locked="0"/>
    </xf>
    <xf numFmtId="2" fontId="3" fillId="37" borderId="19" xfId="0" applyNumberFormat="1" applyFont="1" applyFill="1" applyBorder="1" applyProtection="1">
      <protection locked="0"/>
    </xf>
    <xf numFmtId="2" fontId="3" fillId="39" borderId="31" xfId="0" applyNumberFormat="1" applyFont="1" applyFill="1" applyBorder="1" applyProtection="1">
      <protection locked="0"/>
    </xf>
    <xf numFmtId="0" fontId="23" fillId="0" borderId="19" xfId="0" applyFont="1" applyBorder="1" applyAlignment="1">
      <alignment horizontal="left" wrapText="1"/>
    </xf>
    <xf numFmtId="0" fontId="23" fillId="0" borderId="7" xfId="0" applyFont="1" applyBorder="1" applyAlignment="1">
      <alignment horizontal="left" wrapText="1"/>
    </xf>
    <xf numFmtId="0" fontId="23" fillId="0" borderId="31" xfId="0" applyFont="1" applyBorder="1" applyAlignment="1">
      <alignment horizontal="left" wrapText="1"/>
    </xf>
    <xf numFmtId="0" fontId="125" fillId="13" borderId="6" xfId="0" applyFont="1" applyFill="1" applyBorder="1" applyAlignment="1">
      <alignment horizontal="center" wrapText="1"/>
    </xf>
    <xf numFmtId="0" fontId="23" fillId="0" borderId="3" xfId="0" applyFont="1" applyBorder="1" applyAlignment="1">
      <alignment horizontal="left"/>
    </xf>
    <xf numFmtId="0" fontId="23" fillId="0" borderId="19" xfId="0" applyFont="1" applyBorder="1" applyAlignment="1">
      <alignment horizontal="left"/>
    </xf>
    <xf numFmtId="0" fontId="23" fillId="0" borderId="31" xfId="0" applyFont="1" applyBorder="1" applyAlignment="1">
      <alignment horizontal="left"/>
    </xf>
    <xf numFmtId="0" fontId="2" fillId="0" borderId="19" xfId="0" applyFont="1" applyBorder="1" applyAlignment="1">
      <alignment horizontal="center"/>
    </xf>
    <xf numFmtId="0" fontId="2" fillId="0" borderId="7" xfId="0" applyFont="1" applyBorder="1" applyAlignment="1">
      <alignment horizontal="center"/>
    </xf>
    <xf numFmtId="0" fontId="18" fillId="0" borderId="58"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30" xfId="0" applyFont="1" applyFill="1" applyBorder="1" applyAlignment="1" applyProtection="1">
      <alignment horizontal="left" vertical="top" wrapText="1"/>
      <protection locked="0"/>
    </xf>
    <xf numFmtId="0" fontId="18" fillId="0" borderId="65" xfId="0" applyFont="1" applyFill="1" applyBorder="1" applyAlignment="1" applyProtection="1">
      <alignment horizontal="left" vertical="top" wrapText="1"/>
      <protection locked="0"/>
    </xf>
    <xf numFmtId="0" fontId="18" fillId="0" borderId="6" xfId="0" applyFont="1" applyFill="1" applyBorder="1" applyAlignment="1" applyProtection="1">
      <alignment horizontal="left" vertical="top" wrapText="1"/>
      <protection locked="0"/>
    </xf>
    <xf numFmtId="0" fontId="18" fillId="0" borderId="33" xfId="0" applyFont="1" applyFill="1" applyBorder="1" applyAlignment="1" applyProtection="1">
      <alignment horizontal="left" vertical="top" wrapText="1"/>
      <protection locked="0"/>
    </xf>
    <xf numFmtId="0" fontId="126" fillId="0" borderId="0" xfId="13" applyFont="1" applyFill="1" applyBorder="1" applyAlignment="1"/>
    <xf numFmtId="0" fontId="18" fillId="0" borderId="10" xfId="0" applyFont="1" applyFill="1" applyBorder="1" applyAlignment="1" applyProtection="1">
      <alignment horizontal="left" vertical="top" wrapText="1"/>
      <protection locked="0"/>
    </xf>
    <xf numFmtId="0" fontId="18" fillId="0" borderId="5" xfId="0" applyFont="1" applyFill="1" applyBorder="1" applyAlignment="1" applyProtection="1">
      <alignment horizontal="left" vertical="top" wrapText="1"/>
      <protection locked="0"/>
    </xf>
    <xf numFmtId="0" fontId="18" fillId="0" borderId="32" xfId="0" applyFont="1" applyFill="1" applyBorder="1" applyAlignment="1" applyProtection="1">
      <alignment horizontal="left" vertical="top" wrapText="1"/>
      <protection locked="0"/>
    </xf>
    <xf numFmtId="0" fontId="3" fillId="0" borderId="19" xfId="0" applyFont="1" applyBorder="1" applyAlignment="1">
      <alignment wrapText="1"/>
    </xf>
    <xf numFmtId="0" fontId="3" fillId="0" borderId="7" xfId="0" applyFont="1" applyBorder="1" applyAlignment="1">
      <alignment wrapText="1"/>
    </xf>
    <xf numFmtId="0" fontId="3" fillId="0" borderId="31" xfId="0" applyFont="1" applyBorder="1" applyAlignment="1">
      <alignment wrapText="1"/>
    </xf>
    <xf numFmtId="0" fontId="62" fillId="0" borderId="19" xfId="4" applyFont="1" applyBorder="1" applyAlignment="1" applyProtection="1">
      <alignment horizontal="left"/>
    </xf>
    <xf numFmtId="0" fontId="62" fillId="0" borderId="7" xfId="4" applyFont="1" applyBorder="1" applyAlignment="1" applyProtection="1">
      <alignment horizontal="left"/>
    </xf>
    <xf numFmtId="0" fontId="62" fillId="0" borderId="31" xfId="4" applyFont="1" applyBorder="1" applyAlignment="1" applyProtection="1">
      <alignment horizontal="left"/>
    </xf>
    <xf numFmtId="0" fontId="18" fillId="37" borderId="58" xfId="0" applyFont="1" applyFill="1" applyBorder="1" applyAlignment="1" applyProtection="1">
      <alignment horizontal="left" vertical="top" wrapText="1"/>
      <protection locked="0"/>
    </xf>
    <xf numFmtId="0" fontId="18" fillId="38" borderId="0" xfId="0" applyFont="1" applyFill="1" applyBorder="1" applyAlignment="1" applyProtection="1">
      <alignment horizontal="left" vertical="top" wrapText="1"/>
      <protection locked="0"/>
    </xf>
    <xf numFmtId="0" fontId="18" fillId="38" borderId="30" xfId="0" applyFont="1" applyFill="1" applyBorder="1" applyAlignment="1" applyProtection="1">
      <alignment horizontal="left" vertical="top" wrapText="1"/>
      <protection locked="0"/>
    </xf>
    <xf numFmtId="0" fontId="18" fillId="37" borderId="65" xfId="0" applyFont="1" applyFill="1" applyBorder="1" applyAlignment="1" applyProtection="1">
      <alignment horizontal="left" vertical="top" wrapText="1"/>
      <protection locked="0"/>
    </xf>
    <xf numFmtId="0" fontId="18" fillId="38" borderId="6" xfId="0" applyFont="1" applyFill="1" applyBorder="1" applyAlignment="1" applyProtection="1">
      <alignment horizontal="left" vertical="top" wrapText="1"/>
      <protection locked="0"/>
    </xf>
    <xf numFmtId="0" fontId="18" fillId="38" borderId="33" xfId="0" applyFont="1" applyFill="1" applyBorder="1" applyAlignment="1" applyProtection="1">
      <alignment horizontal="left" vertical="top" wrapText="1"/>
      <protection locked="0"/>
    </xf>
    <xf numFmtId="0" fontId="126" fillId="0" borderId="0" xfId="13" applyFont="1" applyFill="1" applyBorder="1" applyAlignment="1">
      <alignment horizontal="left"/>
    </xf>
    <xf numFmtId="0" fontId="18" fillId="37" borderId="10" xfId="0" applyFont="1" applyFill="1" applyBorder="1" applyAlignment="1" applyProtection="1">
      <alignment horizontal="left" vertical="top" wrapText="1"/>
      <protection locked="0"/>
    </xf>
    <xf numFmtId="0" fontId="18" fillId="38" borderId="5" xfId="0" applyFont="1" applyFill="1" applyBorder="1" applyAlignment="1" applyProtection="1">
      <alignment horizontal="left" vertical="top" wrapText="1"/>
      <protection locked="0"/>
    </xf>
    <xf numFmtId="0" fontId="18" fillId="38" borderId="32" xfId="0" applyFont="1" applyFill="1" applyBorder="1" applyAlignment="1" applyProtection="1">
      <alignment horizontal="left" vertical="top" wrapText="1"/>
      <protection locked="0"/>
    </xf>
    <xf numFmtId="0" fontId="86" fillId="13" borderId="58" xfId="0" applyFont="1" applyFill="1" applyBorder="1" applyAlignment="1" applyProtection="1">
      <alignment horizontal="left" vertical="center" wrapText="1"/>
      <protection locked="0"/>
    </xf>
    <xf numFmtId="0" fontId="86" fillId="13" borderId="0" xfId="0" applyFont="1" applyFill="1" applyBorder="1" applyAlignment="1" applyProtection="1">
      <alignment horizontal="left" vertical="center" wrapText="1"/>
      <protection locked="0"/>
    </xf>
    <xf numFmtId="0" fontId="86" fillId="13" borderId="30" xfId="0" applyFont="1" applyFill="1" applyBorder="1" applyAlignment="1" applyProtection="1">
      <alignment horizontal="left" vertical="center" wrapText="1"/>
      <protection locked="0"/>
    </xf>
    <xf numFmtId="0" fontId="86" fillId="13" borderId="65" xfId="0" applyFont="1" applyFill="1" applyBorder="1" applyAlignment="1" applyProtection="1">
      <alignment horizontal="left"/>
      <protection locked="0"/>
    </xf>
    <xf numFmtId="0" fontId="86" fillId="13" borderId="6" xfId="0" applyFont="1" applyFill="1" applyBorder="1" applyAlignment="1" applyProtection="1">
      <alignment horizontal="left"/>
      <protection locked="0"/>
    </xf>
    <xf numFmtId="0" fontId="86" fillId="13" borderId="33" xfId="0" applyFont="1" applyFill="1" applyBorder="1" applyAlignment="1" applyProtection="1">
      <alignment horizontal="left"/>
      <protection locked="0"/>
    </xf>
    <xf numFmtId="0" fontId="58" fillId="0" borderId="0" xfId="4" applyFont="1" applyAlignment="1" applyProtection="1">
      <alignment horizontal="center" vertical="center"/>
    </xf>
    <xf numFmtId="0" fontId="86" fillId="13" borderId="10" xfId="0" applyFont="1" applyFill="1" applyBorder="1" applyAlignment="1" applyProtection="1">
      <alignment horizontal="left" vertical="center" wrapText="1"/>
      <protection locked="0"/>
    </xf>
    <xf numFmtId="0" fontId="86" fillId="13" borderId="5" xfId="0" applyFont="1" applyFill="1" applyBorder="1" applyAlignment="1" applyProtection="1">
      <alignment horizontal="left" vertical="center" wrapText="1"/>
      <protection locked="0"/>
    </xf>
    <xf numFmtId="0" fontId="86" fillId="13" borderId="32" xfId="0" applyFont="1" applyFill="1" applyBorder="1" applyAlignment="1" applyProtection="1">
      <alignment horizontal="left" vertical="center" wrapText="1"/>
      <protection locked="0"/>
    </xf>
  </cellXfs>
  <cellStyles count="15">
    <cellStyle name="Euro" xfId="1" xr:uid="{00000000-0005-0000-0000-000000000000}"/>
    <cellStyle name="Euro 2" xfId="2" xr:uid="{00000000-0005-0000-0000-000001000000}"/>
    <cellStyle name="Euro 3" xfId="3" xr:uid="{00000000-0005-0000-0000-000002000000}"/>
    <cellStyle name="Hyperlink" xfId="4" builtinId="8"/>
    <cellStyle name="Komma" xfId="5" builtinId="3"/>
    <cellStyle name="Komma 2" xfId="6" xr:uid="{00000000-0005-0000-0000-000005000000}"/>
    <cellStyle name="Komma 3" xfId="7" xr:uid="{00000000-0005-0000-0000-000006000000}"/>
    <cellStyle name="Procent" xfId="8" builtinId="5"/>
    <cellStyle name="Procent 2" xfId="9" xr:uid="{00000000-0005-0000-0000-000008000000}"/>
    <cellStyle name="Procent 3" xfId="10" xr:uid="{00000000-0005-0000-0000-000009000000}"/>
    <cellStyle name="Standaard" xfId="0" builtinId="0"/>
    <cellStyle name="Standaard 2" xfId="11" xr:uid="{00000000-0005-0000-0000-00000B000000}"/>
    <cellStyle name="Standaard 2 2" xfId="12" xr:uid="{00000000-0005-0000-0000-00000C000000}"/>
    <cellStyle name="Standaard_TEMPLATE FEM BEGROTING DEMO" xfId="13" xr:uid="{00000000-0005-0000-0000-00000D000000}"/>
    <cellStyle name="Valuta" xfId="14" builtinId="4"/>
  </cellStyles>
  <dxfs count="138">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8"/>
        <color theme="0" tint="-0.499984740745262"/>
        <name val="Arial"/>
        <scheme val="none"/>
      </font>
      <numFmt numFmtId="0" formatCode="General"/>
      <fill>
        <patternFill>
          <fgColor indexed="64"/>
          <bgColor theme="0" tint="-0.14999847407452621"/>
        </patternFill>
      </fill>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fill>
        <patternFill patternType="none">
          <fgColor indexed="64"/>
          <bgColor indexed="65"/>
        </patternFill>
      </fill>
      <protection locked="1" hidden="0"/>
    </dxf>
    <dxf>
      <font>
        <b/>
        <i val="0"/>
        <color rgb="FFFF0000"/>
      </font>
    </dxf>
    <dxf>
      <font>
        <b/>
        <i val="0"/>
        <color rgb="FFFF0000"/>
      </font>
    </dxf>
    <dxf>
      <font>
        <condense val="0"/>
        <extend val="0"/>
        <color auto="1"/>
      </font>
      <fill>
        <patternFill>
          <bgColor indexed="43"/>
        </patternFill>
      </fill>
    </dxf>
    <dxf>
      <fill>
        <patternFill>
          <bgColor indexed="44"/>
        </patternFill>
      </fill>
    </dxf>
    <dxf>
      <fill>
        <patternFill>
          <bgColor indexed="22"/>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ill>
        <patternFill>
          <bgColor indexed="43"/>
        </patternFill>
      </fill>
    </dxf>
    <dxf>
      <font>
        <condense val="0"/>
        <extend val="0"/>
        <color auto="1"/>
      </font>
      <fill>
        <patternFill>
          <bgColor indexed="43"/>
        </patternFill>
      </fill>
    </dxf>
    <dxf>
      <fill>
        <patternFill>
          <bgColor indexed="44"/>
        </patternFill>
      </fill>
    </dxf>
    <dxf>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
      <fill>
        <patternFill>
          <bgColor rgb="FFFFFF99"/>
        </patternFill>
      </fill>
    </dxf>
    <dxf>
      <fill>
        <patternFill>
          <bgColor rgb="FFFF5050"/>
        </patternFill>
      </fill>
    </dxf>
    <dxf>
      <font>
        <b/>
        <i val="0"/>
        <color rgb="FFFF0000"/>
      </font>
    </dxf>
    <dxf>
      <fill>
        <patternFill>
          <bgColor rgb="FFFF5050"/>
        </patternFill>
      </fill>
    </dxf>
  </dxfs>
  <tableStyles count="0" defaultTableStyle="TableStyleMedium2" defaultPivotStyle="PivotStyleLight16"/>
  <colors>
    <mruColors>
      <color rgb="FF95B3D7"/>
      <color rgb="FFFFFF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86104" name="Afbeelding 2">
          <a:extLst>
            <a:ext uri="{FF2B5EF4-FFF2-40B4-BE49-F238E27FC236}">
              <a16:creationId xmlns:a16="http://schemas.microsoft.com/office/drawing/2014/main" id="{518A3614-724B-A836-AFC1-8A06B0F41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20</xdr:row>
      <xdr:rowOff>9525</xdr:rowOff>
    </xdr:from>
    <xdr:ext cx="10363200" cy="2688804"/>
    <xdr:sp macro="" textlink="" fLocksText="0">
      <xdr:nvSpPr>
        <xdr:cNvPr id="3" name="Tekstvak 2">
          <a:extLst>
            <a:ext uri="{FF2B5EF4-FFF2-40B4-BE49-F238E27FC236}">
              <a16:creationId xmlns:a16="http://schemas.microsoft.com/office/drawing/2014/main" id="{7731E41D-0EA3-8B92-8E50-B829CF9D65DA}"/>
            </a:ext>
          </a:extLst>
        </xdr:cNvPr>
        <xdr:cNvSpPr txBox="1"/>
      </xdr:nvSpPr>
      <xdr:spPr>
        <a:xfrm>
          <a:off x="209550" y="3362325"/>
          <a:ext cx="10363200" cy="2688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altijd als eerste ingevuld worden. Hier vult u in wie deelnemers zijn die subsidie aanvragen of in kind bijdragen. Ook vult u hier in welke partijen het project financieren als 'sponsor'. Sponsors verklaren bij te dragen aan het project door ook een deelnemersformulier in te vullen. Andere financiers, zoals een bank en dergelijke die commercieel geld verstrekken vult u hier niet in. De gegevens uit dit tabblad worden in de andere tabbladen automatisch ingelezen.</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Financiering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 gegevens uit het tabblad 'Project' en de begrotingstabbladen verschijnen hier in het blauwe deel. Als er sprake is van sponsors, dan vult u hier het bedrag in dat zij financieren en u vult ook in welke deelnemer daarmee gefinancierd wordt.</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Mijlpalenbegroting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dient u verplicht in te vullen als het gevraagde subsidiebedrag € 2.000.000 of meer bedraagt. </a:t>
          </a:r>
          <a:r>
            <a:rPr lang="nl-NL" sz="1000">
              <a:solidFill>
                <a:sysClr val="windowText" lastClr="000000"/>
              </a:solidFill>
              <a:effectLst/>
              <a:latin typeface="Verdana" panose="020B0604030504040204" pitchFamily="34" charset="0"/>
              <a:ea typeface="Verdana" panose="020B0604030504040204" pitchFamily="34" charset="0"/>
              <a:cs typeface="+mn-cs"/>
            </a:rPr>
            <a:t>Een mijlpaal vertegenwoordigt een concreet te behalen resultaat en de daar aan verbonden kosten. Elke mijlpaalperiode dient te worden afgesloten met een concreet definieerbaar resultaat van uitgevoerde activiteiten in het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Pilot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de activiteiten van de betreffende deelnemer behoren tot experimentele ontwikkeling (EO).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 (geen 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projecten die geen 'infrastructuur' betreffen.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lokatie infrastructuur en 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distributienetwerk stadsverwarming en - koeling </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Als u dit tabblad gebruikt moet u ook altijd het tabblad 'Exploitatie' invullen.</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Exploitatie</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hoort bij het tabblad Demo-Infra en vult u in als er sprake is van investeringskosten voor lokale infrastructuur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distributienetwerk stadsverwarming en -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Test Infra: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Dit tabblad vult u in als er sprake is van kosten voor test- en experimenteerinfrastructuur, onder het thema Waterstof en Groene chemie (Groenvermogen NL).</a:t>
          </a:r>
          <a:endParaRPr lang="nl-NL" sz="1000">
            <a:solidFill>
              <a:sysClr val="windowText" lastClr="000000"/>
            </a:solidFill>
            <a:effectLst/>
            <a:latin typeface="Verdana" panose="020B0604030504040204" pitchFamily="34" charset="0"/>
            <a:ea typeface="Verdana" panose="020B0604030504040204" pitchFamily="34" charset="0"/>
          </a:endParaRPr>
        </a:p>
      </xdr:txBody>
    </xdr:sp>
    <xdr:clientData/>
  </xdr:oneCellAnchor>
  <xdr:oneCellAnchor>
    <xdr:from>
      <xdr:col>1</xdr:col>
      <xdr:colOff>9525</xdr:colOff>
      <xdr:row>54</xdr:row>
      <xdr:rowOff>9525</xdr:rowOff>
    </xdr:from>
    <xdr:ext cx="10325100" cy="3038475"/>
    <xdr:sp macro="" textlink="" fLocksText="0">
      <xdr:nvSpPr>
        <xdr:cNvPr id="5" name="Tekstvak 4">
          <a:extLst>
            <a:ext uri="{FF2B5EF4-FFF2-40B4-BE49-F238E27FC236}">
              <a16:creationId xmlns:a16="http://schemas.microsoft.com/office/drawing/2014/main" id="{DF0E2403-4BD2-A978-AA8B-637BB8714E6F}"/>
            </a:ext>
          </a:extLst>
        </xdr:cNvPr>
        <xdr:cNvSpPr txBox="1"/>
      </xdr:nvSpPr>
      <xdr:spPr>
        <a:xfrm>
          <a:off x="219075" y="9096375"/>
          <a:ext cx="10325100" cy="3038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a:t>
          </a: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tabblad Demo (geen infra) gebruikt u voor alle investeringsprojecten die geen infrastructuur betreffen.</a:t>
          </a: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Voor </a:t>
          </a:r>
          <a:r>
            <a:rPr lang="nl-NL" sz="1000" baseline="0">
              <a:solidFill>
                <a:sysClr val="windowText" lastClr="000000"/>
              </a:solidFill>
              <a:effectLst/>
              <a:latin typeface="Verdana" panose="020B0604030504040204" pitchFamily="34" charset="0"/>
              <a:ea typeface="Verdana" panose="020B0604030504040204" pitchFamily="34" charset="0"/>
              <a:cs typeface="+mn-cs"/>
            </a:rPr>
            <a:t>de projecten Demo (geen infra)</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die onder artikel 36, 38 of 47 van de AGVV vallen geldt in beginsel dat de meerkosten ten opzichte van gangbare oplossingen gesubsidieerd mogen worden. Dit houdt in dat u de fictieve investeringskosten van een gangbaar alternatief (nulscenario) moet aftrekken van de (hogere) investeringskosten die uw innovatie kost. </a:t>
          </a:r>
          <a:r>
            <a:rPr lang="nl-NL" sz="1000">
              <a:solidFill>
                <a:sysClr val="windowText" lastClr="000000"/>
              </a:solidFill>
              <a:effectLst/>
              <a:latin typeface="Verdana" panose="020B0604030504040204" pitchFamily="34" charset="0"/>
              <a:ea typeface="Verdana" panose="020B0604030504040204" pitchFamily="34" charset="0"/>
              <a:cs typeface="+mn-cs"/>
            </a:rPr>
            <a:t>Onder artikel 38 bis en 41 van de AGVV is geen referentie-investering (meer) nodig. </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Omdat in de DEI+ diverse milieu- investeringen gesubsidieerd kunnen worden, vallen deze onder verschillende Europese Regelgeving (AGVV) en wisselen de subsidiepercentages per AGVV-artikel (zie tabblad subsidiepercentages). </a:t>
          </a: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tabblad Demo (geen infra) is van toepassing voor investeringsprojecten met de volgende thema's:</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 </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anders dan in gebouwen</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(art. 38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 uit hernieuwbare energiebronnen (art. 41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cirulaire economie (art.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Aardgasloze woningen, wijken en gebouwen: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Energie-efficiëntiemaatregelen in gebouwen (art. 38 bis AGVV;)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of Energie uit hernieuwbare bronnen (art. 41 AGVV) </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r>
            <a:rPr lang="nl-NL" sz="1000" b="1"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Vergassing van reststromen </a:t>
          </a:r>
          <a:r>
            <a:rPr lang="nl-NL" sz="1000"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(art 41 en 47 AGVV)</a:t>
          </a: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Overige CO2-reducerende maatregelen: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Investeringssteun voor milieubescherming (art. 36 AGVV)</a:t>
          </a: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Zie voor uitleg van de subsidiabele projectkosten tabblad 'Uitleg Demo (geen infra)'.</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71</xdr:row>
      <xdr:rowOff>9526</xdr:rowOff>
    </xdr:from>
    <xdr:ext cx="10287000" cy="2387649"/>
    <xdr:sp macro="" textlink="" fLocksText="0">
      <xdr:nvSpPr>
        <xdr:cNvPr id="8" name="Tekstvak 7">
          <a:extLst>
            <a:ext uri="{FF2B5EF4-FFF2-40B4-BE49-F238E27FC236}">
              <a16:creationId xmlns:a16="http://schemas.microsoft.com/office/drawing/2014/main" id="{15731144-9955-02EC-5826-E9C49D25B133}"/>
            </a:ext>
          </a:extLst>
        </xdr:cNvPr>
        <xdr:cNvSpPr txBox="1"/>
      </xdr:nvSpPr>
      <xdr:spPr>
        <a:xfrm>
          <a:off x="219075" y="11201401"/>
          <a:ext cx="10287000" cy="2387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tabblad Demo-Infra en tabblad Exploitatie gebruikt u voor lokale infrastructuur projecten en voor distibutienetwerk stadsverwarming en - koeling.</a:t>
          </a:r>
          <a:endParaRPr lang="nl-NL" sz="1000" b="1">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basis van subsidie voor de projecten is dat investeringskosten subsidiabel zijn, verminderd met de exploitatiewinst. Om de exploitatiewinst te bepalen gebruikt u het tabblad Exploitatie. Verder is de subsidie voor lokale infrastructuur (art. 56 AGVV) beperkt tot enkele toegewezen gebieden in Nederland en moet het bijdragen aan een beter (lokaal) ondernemings- en consumentenklimaat.</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tabbladen Demo-Infra en Exploitatie zijn van toepassing voor investeringsprojecten met de volgende thema's:</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Aardgasloze woningen, wijken en gebouwen: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Lokale infrastructuur</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of  lokale infrastructuurvoorzieningen</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(art. 56 AGVV).</a:t>
          </a:r>
        </a:p>
        <a:p>
          <a:pPr eaLnBrk="1" fontAlgn="auto" latinLnBrk="0" hangingPunct="1">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Zie voor uitleg van de subsidiabele projectkosten tabblad 'Uitleg DemoInfra en Exploitatie'.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3178E7F4-1CE1-78E9-68FA-4E389F444AD9}"/>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3838847E-DD92-FBDE-231A-CFB636BA15E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CC041DF5-13C3-5D1C-2A44-83C212430AF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D0B0CE4-6D3F-4484-6A9A-995E061E8F01}"/>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2BB0EA5F-7F8D-D2A2-3954-729669C1221E}"/>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613A15C-79E8-A911-D8A5-B27C3D8B04F9}"/>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F45301B9-7E5E-CF4D-388F-B103A8D0127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A7BDD-DBA1-2A7D-53D3-44A162E52612}"/>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529056B-0D38-C584-960C-02F6E5E2F2E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4B348195-77F9-2EF8-0375-BFFE72611D3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01399EE9-2762-2047-E786-9A8561CA74F0}"/>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E50E6915-E691-9081-74CE-2CE78A1766B4}"/>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2917607-C265-D51B-3DCE-A3C5DB1B780B}"/>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F18B564-0092-1FC1-DC36-1B07139D6526}"/>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7951093D-6C20-D94B-204D-B740F2B3811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A03C269-2B6C-0677-92F1-2FAE222C0290}"/>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B7423067-F9F6-835A-7A49-4BF3EF4B04A8}"/>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592875D-89E3-4C3C-5BCF-FBB1BD33175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19050</xdr:colOff>
      <xdr:row>0</xdr:row>
      <xdr:rowOff>47626</xdr:rowOff>
    </xdr:from>
    <xdr:to>
      <xdr:col>17</xdr:col>
      <xdr:colOff>314325</xdr:colOff>
      <xdr:row>13</xdr:row>
      <xdr:rowOff>1</xdr:rowOff>
    </xdr:to>
    <xdr:sp macro="" textlink="">
      <xdr:nvSpPr>
        <xdr:cNvPr id="2" name="Tekstvak 1">
          <a:extLst>
            <a:ext uri="{FF2B5EF4-FFF2-40B4-BE49-F238E27FC236}">
              <a16:creationId xmlns:a16="http://schemas.microsoft.com/office/drawing/2014/main" id="{44A7F592-BE99-7CD2-1A64-2EC628A82C10}"/>
            </a:ext>
          </a:extLst>
        </xdr:cNvPr>
        <xdr:cNvSpPr txBox="1"/>
      </xdr:nvSpPr>
      <xdr:spPr>
        <a:xfrm>
          <a:off x="5476875" y="66676"/>
          <a:ext cx="5924550" cy="2038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rgbClr val="FF0000"/>
              </a:solidFill>
            </a:rPr>
            <a:t>Let op: </a:t>
          </a:r>
          <a:r>
            <a:rPr lang="nl-NL" sz="1100" b="1" baseline="0">
              <a:solidFill>
                <a:srgbClr val="FF0000"/>
              </a:solidFill>
            </a:rPr>
            <a:t>Dit tabblad bevindt zich in de testfase!</a:t>
          </a:r>
        </a:p>
        <a:p>
          <a:r>
            <a:rPr lang="nl-NL" sz="1100" b="0" baseline="0"/>
            <a:t>Dit blad moet de overige betaalritme-bladen vervangen (Betaalschema, Project info, Milestone begroting, Overall begroting, Rekenblad 1 en Rekenblad 2) maar </a:t>
          </a:r>
          <a:r>
            <a:rPr lang="nl-NL" sz="1100" b="1" u="sng" baseline="0"/>
            <a:t>de werking van dit tabblad is nog niet in de praktijk getest</a:t>
          </a:r>
          <a:r>
            <a:rPr lang="nl-NL" sz="1100" b="1" baseline="0"/>
            <a:t>!</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Bij gebruik van de gegevens onder " Overallbegroting" </a:t>
          </a:r>
          <a:r>
            <a:rPr lang="nl-NL" sz="1100" b="1" baseline="0">
              <a:solidFill>
                <a:schemeClr val="dk1"/>
              </a:solidFill>
              <a:effectLst/>
              <a:latin typeface="+mn-lt"/>
              <a:ea typeface="+mn-ea"/>
              <a:cs typeface="+mn-cs"/>
            </a:rPr>
            <a:t>altijd goed controleren of dit overeenkomt met de gegevens op het ("oude") tabblad 'Betaalschema'!</a:t>
          </a:r>
          <a:endParaRPr lang="nl-NL">
            <a:effectLst/>
          </a:endParaRPr>
        </a:p>
        <a:p>
          <a:endParaRPr lang="nl-NL" sz="1100" b="1" baseline="0"/>
        </a:p>
        <a:p>
          <a:r>
            <a:rPr lang="nl-NL" sz="1100" b="0" u="sng" baseline="0"/>
            <a:t>Toelichting</a:t>
          </a:r>
          <a:r>
            <a:rPr lang="nl-NL" sz="1100" b="0" u="none" baseline="0"/>
            <a:t>:</a:t>
          </a:r>
        </a:p>
        <a:p>
          <a:r>
            <a:rPr lang="nl-NL" sz="1100" b="0" baseline="0"/>
            <a:t>Op dit blad staat eerst het betaalschema voor een '</a:t>
          </a:r>
          <a:r>
            <a:rPr lang="nl-NL" sz="1100" b="1" baseline="0"/>
            <a:t>Overallbegroting</a:t>
          </a:r>
          <a:r>
            <a:rPr lang="nl-NL" sz="1100" b="0" baseline="0"/>
            <a:t>' en verder naar onder het betaalschema voor het geval een '</a:t>
          </a:r>
          <a:r>
            <a:rPr lang="nl-NL" sz="1100" b="1" baseline="0"/>
            <a:t>Mijlpalenbegroting</a:t>
          </a:r>
          <a:r>
            <a:rPr lang="nl-NL" sz="1100" b="0" baseline="0"/>
            <a:t>' wordt gebruikt. Kies het juiste overzicht.</a:t>
          </a:r>
        </a:p>
      </xdr:txBody>
    </xdr:sp>
    <xdr:clientData/>
  </xdr:twoCellAnchor>
  <xdr:twoCellAnchor>
    <xdr:from>
      <xdr:col>12</xdr:col>
      <xdr:colOff>47625</xdr:colOff>
      <xdr:row>18</xdr:row>
      <xdr:rowOff>100965</xdr:rowOff>
    </xdr:from>
    <xdr:to>
      <xdr:col>15</xdr:col>
      <xdr:colOff>352425</xdr:colOff>
      <xdr:row>35</xdr:row>
      <xdr:rowOff>84</xdr:rowOff>
    </xdr:to>
    <xdr:sp macro="" textlink="">
      <xdr:nvSpPr>
        <xdr:cNvPr id="3" name="Tekstvak 2">
          <a:extLst>
            <a:ext uri="{FF2B5EF4-FFF2-40B4-BE49-F238E27FC236}">
              <a16:creationId xmlns:a16="http://schemas.microsoft.com/office/drawing/2014/main" id="{11719F14-9685-F861-96E4-92B917791CFC}"/>
            </a:ext>
          </a:extLst>
        </xdr:cNvPr>
        <xdr:cNvSpPr txBox="1"/>
      </xdr:nvSpPr>
      <xdr:spPr>
        <a:xfrm>
          <a:off x="7962900" y="3105150"/>
          <a:ext cx="228600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a:t>
          </a:r>
          <a:r>
            <a:rPr lang="nl-NL" sz="1100"/>
            <a:t> </a:t>
          </a:r>
        </a:p>
        <a:p>
          <a:r>
            <a:rPr lang="nl-NL" sz="1100"/>
            <a:t>Gebruik dit betaalschema</a:t>
          </a:r>
          <a:r>
            <a:rPr lang="nl-NL" sz="1100" baseline="0"/>
            <a:t> onder 'Overallbegroting' alleen als de subsidie evenredig over de looptijd van het project moet worden uitbetaald.</a:t>
          </a:r>
        </a:p>
        <a:p>
          <a:r>
            <a:rPr lang="nl-NL" sz="1100" baseline="0"/>
            <a:t>Als er sprake is van (gevraagd wordt om) een </a:t>
          </a:r>
          <a:r>
            <a:rPr lang="nl-NL" sz="1100" u="sng" baseline="0"/>
            <a:t>Mijlpalen</a:t>
          </a:r>
          <a:r>
            <a:rPr lang="nl-NL" sz="1100" baseline="0"/>
            <a:t>-bevoorschotting, scroll dan verder naar beneden en gebruik het overzicht onder 'Mijlpalenbegroting'. (Dat schema werkt alleen als de gegevens op het tabblad "Mijlpalenbegroting" volledig zijn ingevuld.)</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19051</xdr:colOff>
      <xdr:row>4</xdr:row>
      <xdr:rowOff>47625</xdr:rowOff>
    </xdr:from>
    <xdr:ext cx="8391524" cy="1128514"/>
    <xdr:sp macro="" textlink="">
      <xdr:nvSpPr>
        <xdr:cNvPr id="2" name="Tekstvak 1">
          <a:extLst>
            <a:ext uri="{FF2B5EF4-FFF2-40B4-BE49-F238E27FC236}">
              <a16:creationId xmlns:a16="http://schemas.microsoft.com/office/drawing/2014/main" id="{00141746-B05B-8552-0152-A33CB6E0F240}"/>
            </a:ext>
          </a:extLst>
        </xdr:cNvPr>
        <xdr:cNvSpPr txBox="1"/>
      </xdr:nvSpPr>
      <xdr:spPr>
        <a:xfrm>
          <a:off x="19051" y="552450"/>
          <a:ext cx="8391524" cy="1128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spAutoFit/>
        </a:bodyPr>
        <a:lstStyle/>
        <a:p>
          <a:pPr>
            <a:lnSpc>
              <a:spcPts val="1100"/>
            </a:lnSpc>
          </a:pPr>
          <a:r>
            <a:rPr lang="nl-NL" sz="1000">
              <a:latin typeface="Verdana" panose="020B0604030504040204" pitchFamily="34" charset="0"/>
              <a:ea typeface="Verdana" panose="020B0604030504040204" pitchFamily="34" charset="0"/>
              <a:cs typeface="Verdana" panose="020B0604030504040204" pitchFamily="34" charset="0"/>
            </a:rPr>
            <a:t>Deze begroting is opgebouwd uit gele en blauwe tabbladen. Op de gele tabbladen kunnen gegevens worden ingevuld, de blauwe tabbladen zijn informatief.</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Velden die u zelf kan invullen zijn geel gemarkeerd. Blauwe velden worden automatisch of later door RVO ingevuld.</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Voor het invullen van gemaakte kosten en gevraagde</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subsidie zijn voor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iedere deelnemer aan het project drie tabbladen beschikbaar.</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Tabbladen voor de Aanvrager/Penvoerder zijn te herkennen aan de "P" in de naam (zoals "Pilot P"), tabbladen voor de overige deelnemers bevatten "D1, D2 of D3" in de naam. Let op dat u voor iedere deelnemer het juiste tabblad invult en dat voor verschillende projecttypen verschillende tabbladen gelden (</a:t>
          </a:r>
          <a:r>
            <a:rPr lang="nl-NL" sz="1000">
              <a:latin typeface="Verdana" panose="020B0604030504040204" pitchFamily="34" charset="0"/>
              <a:ea typeface="Verdana" panose="020B0604030504040204" pitchFamily="34" charset="0"/>
              <a:cs typeface="Verdana" panose="020B0604030504040204" pitchFamily="34" charset="0"/>
            </a:rPr>
            <a:t>Pilot,</a:t>
          </a:r>
          <a:r>
            <a:rPr lang="nl-NL" sz="1000" baseline="0">
              <a:latin typeface="Verdana" panose="020B0604030504040204" pitchFamily="34" charset="0"/>
              <a:ea typeface="Verdana" panose="020B0604030504040204" pitchFamily="34" charset="0"/>
              <a:cs typeface="Verdana" panose="020B0604030504040204" pitchFamily="34" charset="0"/>
            </a:rPr>
            <a:t> Demonstratie met uitzondering van infrastructuur en/of Demonstratie gericht op infrastructuur, test en experimenteerinfrastructuur).</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xdr:rowOff>
    </xdr:from>
    <xdr:to>
      <xdr:col>7</xdr:col>
      <xdr:colOff>0</xdr:colOff>
      <xdr:row>33</xdr:row>
      <xdr:rowOff>9525</xdr:rowOff>
    </xdr:to>
    <xdr:sp macro="" textlink="">
      <xdr:nvSpPr>
        <xdr:cNvPr id="2" name="Tekstvak 1">
          <a:extLst>
            <a:ext uri="{FF2B5EF4-FFF2-40B4-BE49-F238E27FC236}">
              <a16:creationId xmlns:a16="http://schemas.microsoft.com/office/drawing/2014/main" id="{DC959D15-46BA-D032-4CF8-6A6420359F59}"/>
            </a:ext>
          </a:extLst>
        </xdr:cNvPr>
        <xdr:cNvSpPr txBox="1"/>
      </xdr:nvSpPr>
      <xdr:spPr>
        <a:xfrm>
          <a:off x="0" y="2781301"/>
          <a:ext cx="5362575" cy="2600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NL" sz="1050" b="1">
              <a:solidFill>
                <a:schemeClr val="dk1"/>
              </a:solidFill>
              <a:effectLst/>
              <a:latin typeface="+mn-lt"/>
              <a:ea typeface="+mn-ea"/>
              <a:cs typeface="+mn-cs"/>
            </a:rPr>
            <a:t>Toelichting tabblad 'Project info'</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Op dit blad</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staan</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de algemene projectgegevens samengevat. </a:t>
          </a:r>
        </a:p>
        <a:p>
          <a:pPr>
            <a:lnSpc>
              <a:spcPts val="1200"/>
            </a:lnSpc>
          </a:pPr>
          <a:r>
            <a:rPr lang="nl-NL" sz="1050">
              <a:solidFill>
                <a:schemeClr val="dk1"/>
              </a:solidFill>
              <a:effectLst/>
              <a:latin typeface="+mn-lt"/>
              <a:ea typeface="+mn-ea"/>
              <a:cs typeface="+mn-cs"/>
            </a:rPr>
            <a:t>Controleer deze gegevens en vul:</a:t>
          </a:r>
        </a:p>
        <a:p>
          <a:pPr>
            <a:lnSpc>
              <a:spcPts val="1200"/>
            </a:lnSpc>
          </a:pPr>
          <a:r>
            <a:rPr lang="nl-NL" sz="1050">
              <a:solidFill>
                <a:schemeClr val="dk1"/>
              </a:solidFill>
              <a:effectLst/>
              <a:latin typeface="+mn-lt"/>
              <a:ea typeface="+mn-ea"/>
              <a:cs typeface="+mn-cs"/>
            </a:rPr>
            <a:t>-</a:t>
          </a:r>
          <a:r>
            <a:rPr lang="nl-NL" sz="1050" baseline="0">
              <a:solidFill>
                <a:schemeClr val="dk1"/>
              </a:solidFill>
              <a:effectLst/>
              <a:latin typeface="+mn-lt"/>
              <a:ea typeface="+mn-ea"/>
              <a:cs typeface="+mn-cs"/>
            </a:rPr>
            <a:t> om</a:t>
          </a:r>
          <a:r>
            <a:rPr lang="nl-NL" sz="1050">
              <a:solidFill>
                <a:schemeClr val="dk1"/>
              </a:solidFill>
              <a:effectLst/>
              <a:latin typeface="+mn-lt"/>
              <a:ea typeface="+mn-ea"/>
              <a:cs typeface="+mn-cs"/>
            </a:rPr>
            <a:t> welk </a:t>
          </a:r>
          <a:r>
            <a:rPr lang="nl-NL" sz="1050" u="sng">
              <a:solidFill>
                <a:schemeClr val="dk1"/>
              </a:solidFill>
              <a:effectLst/>
              <a:latin typeface="+mn-lt"/>
              <a:ea typeface="+mn-ea"/>
              <a:cs typeface="+mn-cs"/>
            </a:rPr>
            <a:t>type begroting</a:t>
          </a:r>
          <a:r>
            <a:rPr lang="nl-NL" sz="1050">
              <a:solidFill>
                <a:schemeClr val="dk1"/>
              </a:solidFill>
              <a:effectLst/>
              <a:latin typeface="+mn-lt"/>
              <a:ea typeface="+mn-ea"/>
              <a:cs typeface="+mn-cs"/>
            </a:rPr>
            <a:t> het gaat (Overall</a:t>
          </a:r>
          <a:r>
            <a:rPr lang="nl-NL" sz="1050" baseline="0">
              <a:solidFill>
                <a:schemeClr val="dk1"/>
              </a:solidFill>
              <a:effectLst/>
              <a:latin typeface="+mn-lt"/>
              <a:ea typeface="+mn-ea"/>
              <a:cs typeface="+mn-cs"/>
            </a:rPr>
            <a:t> of Milestone) </a:t>
          </a:r>
        </a:p>
        <a:p>
          <a:pPr>
            <a:lnSpc>
              <a:spcPts val="1200"/>
            </a:lnSpc>
          </a:pPr>
          <a:r>
            <a:rPr lang="nl-NL" sz="1050" baseline="0">
              <a:solidFill>
                <a:schemeClr val="dk1"/>
              </a:solidFill>
              <a:effectLst/>
              <a:latin typeface="+mn-lt"/>
              <a:ea typeface="+mn-ea"/>
              <a:cs typeface="+mn-cs"/>
            </a:rPr>
            <a:t>- op welke datum de beschikking wordt afgegeven (of wordt verwacht)</a:t>
          </a:r>
          <a:r>
            <a:rPr lang="nl-NL" sz="1050">
              <a:solidFill>
                <a:schemeClr val="dk1"/>
              </a:solidFill>
              <a:effectLst/>
              <a:latin typeface="+mn-lt"/>
              <a:ea typeface="+mn-ea"/>
              <a:cs typeface="+mn-cs"/>
            </a:rPr>
            <a:t>.</a:t>
          </a:r>
        </a:p>
        <a:p>
          <a:pPr>
            <a:lnSpc>
              <a:spcPts val="1200"/>
            </a:lnSpc>
          </a:pPr>
          <a:r>
            <a:rPr lang="nl-NL" sz="1050">
              <a:solidFill>
                <a:schemeClr val="dk1"/>
              </a:solidFill>
              <a:effectLst/>
              <a:latin typeface="+mn-lt"/>
              <a:ea typeface="+mn-ea"/>
              <a:cs typeface="+mn-cs"/>
            </a:rPr>
            <a:t>De velden met (*) moeten verplicht</a:t>
          </a:r>
          <a:r>
            <a:rPr lang="nl-NL" sz="1050" baseline="0">
              <a:solidFill>
                <a:schemeClr val="dk1"/>
              </a:solidFill>
              <a:effectLst/>
              <a:latin typeface="+mn-lt"/>
              <a:ea typeface="+mn-ea"/>
              <a:cs typeface="+mn-cs"/>
            </a:rPr>
            <a:t> gevuld zijn, anders werkt de voorschotberekening niet.</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 </a:t>
          </a:r>
        </a:p>
        <a:p>
          <a:pPr>
            <a:lnSpc>
              <a:spcPts val="1200"/>
            </a:lnSpc>
          </a:pPr>
          <a:r>
            <a:rPr lang="nl-NL" sz="1050" b="1">
              <a:solidFill>
                <a:schemeClr val="dk1"/>
              </a:solidFill>
              <a:effectLst/>
              <a:latin typeface="+mn-lt"/>
              <a:ea typeface="+mn-ea"/>
              <a:cs typeface="+mn-cs"/>
            </a:rPr>
            <a:t>Info m.b.t.</a:t>
          </a:r>
          <a:r>
            <a:rPr lang="nl-NL" sz="1050" b="1" baseline="0">
              <a:solidFill>
                <a:schemeClr val="dk1"/>
              </a:solidFill>
              <a:effectLst/>
              <a:latin typeface="+mn-lt"/>
              <a:ea typeface="+mn-ea"/>
              <a:cs typeface="+mn-cs"/>
            </a:rPr>
            <a:t> de </a:t>
          </a:r>
          <a:r>
            <a:rPr lang="nl-NL" sz="1050" b="1">
              <a:solidFill>
                <a:schemeClr val="dk1"/>
              </a:solidFill>
              <a:effectLst/>
              <a:latin typeface="+mn-lt"/>
              <a:ea typeface="+mn-ea"/>
              <a:cs typeface="+mn-cs"/>
            </a:rPr>
            <a:t>velden:</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Dossiernummer</a:t>
          </a:r>
          <a:r>
            <a:rPr lang="nl-NL" sz="1050">
              <a:solidFill>
                <a:schemeClr val="dk1"/>
              </a:solidFill>
              <a:effectLst/>
              <a:latin typeface="+mn-lt"/>
              <a:ea typeface="+mn-ea"/>
              <a:cs typeface="+mn-cs"/>
            </a:rPr>
            <a:t>: Dossier nummer uit BAS (moet worden ingevuld op het </a:t>
          </a:r>
          <a:r>
            <a:rPr lang="nl-NL" sz="1050" baseline="0">
              <a:solidFill>
                <a:schemeClr val="dk1"/>
              </a:solidFill>
              <a:effectLst/>
              <a:latin typeface="+mn-lt"/>
              <a:ea typeface="+mn-ea"/>
              <a:cs typeface="+mn-cs"/>
            </a:rPr>
            <a:t>tabblad "Project"!)</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Titel</a:t>
          </a:r>
          <a:r>
            <a:rPr lang="nl-NL" sz="1050">
              <a:solidFill>
                <a:schemeClr val="dk1"/>
              </a:solidFill>
              <a:effectLst/>
              <a:latin typeface="+mn-lt"/>
              <a:ea typeface="+mn-ea"/>
              <a:cs typeface="+mn-cs"/>
            </a:rPr>
            <a:t>:	Project titel</a:t>
          </a:r>
        </a:p>
        <a:p>
          <a:pPr>
            <a:lnSpc>
              <a:spcPts val="1200"/>
            </a:lnSpc>
          </a:pPr>
          <a:r>
            <a:rPr lang="nl-NL" sz="1050" i="1">
              <a:solidFill>
                <a:schemeClr val="dk1"/>
              </a:solidFill>
              <a:effectLst/>
              <a:latin typeface="+mn-lt"/>
              <a:ea typeface="+mn-ea"/>
              <a:cs typeface="+mn-cs"/>
            </a:rPr>
            <a:t>Penvoerder</a:t>
          </a:r>
          <a:r>
            <a:rPr lang="nl-NL" sz="1050">
              <a:solidFill>
                <a:schemeClr val="dk1"/>
              </a:solidFill>
              <a:effectLst/>
              <a:latin typeface="+mn-lt"/>
              <a:ea typeface="+mn-ea"/>
              <a:cs typeface="+mn-cs"/>
            </a:rPr>
            <a:t>:	Naam organisatie van de penvoerder</a:t>
          </a:r>
        </a:p>
        <a:p>
          <a:pPr>
            <a:lnSpc>
              <a:spcPts val="1200"/>
            </a:lnSpc>
          </a:pPr>
          <a:r>
            <a:rPr lang="nl-NL" sz="1050" i="1">
              <a:solidFill>
                <a:schemeClr val="dk1"/>
              </a:solidFill>
              <a:effectLst/>
              <a:latin typeface="+mn-lt"/>
              <a:ea typeface="+mn-ea"/>
              <a:cs typeface="+mn-cs"/>
            </a:rPr>
            <a:t>Aantal partners</a:t>
          </a:r>
          <a:r>
            <a:rPr lang="nl-NL" sz="1050">
              <a:solidFill>
                <a:schemeClr val="dk1"/>
              </a:solidFill>
              <a:effectLst/>
              <a:latin typeface="+mn-lt"/>
              <a:ea typeface="+mn-ea"/>
              <a:cs typeface="+mn-cs"/>
            </a:rPr>
            <a:t>: Het aantal partners in samenwerkingsverband voor deze aanvraag, inclusief penvoerder</a:t>
          </a:r>
        </a:p>
        <a:p>
          <a:pPr>
            <a:lnSpc>
              <a:spcPts val="1100"/>
            </a:lnSpc>
          </a:pPr>
          <a:r>
            <a:rPr lang="nl-NL" sz="1050" i="1">
              <a:solidFill>
                <a:schemeClr val="dk1"/>
              </a:solidFill>
              <a:effectLst/>
              <a:latin typeface="+mn-lt"/>
              <a:ea typeface="+mn-ea"/>
              <a:cs typeface="+mn-cs"/>
            </a:rPr>
            <a:t>Start- en einddatum</a:t>
          </a:r>
          <a:r>
            <a:rPr lang="nl-NL" sz="1050">
              <a:solidFill>
                <a:schemeClr val="dk1"/>
              </a:solidFill>
              <a:effectLst/>
              <a:latin typeface="+mn-lt"/>
              <a:ea typeface="+mn-ea"/>
              <a:cs typeface="+mn-cs"/>
            </a:rPr>
            <a:t>: De datum waarop het project start</a:t>
          </a:r>
          <a:r>
            <a:rPr lang="nl-NL" sz="1050" baseline="0">
              <a:solidFill>
                <a:schemeClr val="dk1"/>
              </a:solidFill>
              <a:effectLst/>
              <a:latin typeface="+mn-lt"/>
              <a:ea typeface="+mn-ea"/>
              <a:cs typeface="+mn-cs"/>
            </a:rPr>
            <a:t> en waarop </a:t>
          </a:r>
          <a:r>
            <a:rPr lang="nl-NL" sz="1050">
              <a:solidFill>
                <a:schemeClr val="dk1"/>
              </a:solidFill>
              <a:effectLst/>
              <a:latin typeface="+mn-lt"/>
              <a:ea typeface="+mn-ea"/>
              <a:cs typeface="+mn-cs"/>
            </a:rPr>
            <a:t>het beëindigd wordt</a:t>
          </a:r>
        </a:p>
        <a:p>
          <a:pPr>
            <a:lnSpc>
              <a:spcPts val="1100"/>
            </a:lnSpc>
          </a:pPr>
          <a:r>
            <a:rPr lang="nl-NL" sz="1050" i="1">
              <a:solidFill>
                <a:schemeClr val="dk1"/>
              </a:solidFill>
              <a:effectLst/>
              <a:latin typeface="+mn-lt"/>
              <a:ea typeface="+mn-ea"/>
              <a:cs typeface="+mn-cs"/>
            </a:rPr>
            <a:t>Looptijd in maanden</a:t>
          </a:r>
          <a:r>
            <a:rPr lang="nl-NL" sz="1050">
              <a:solidFill>
                <a:schemeClr val="dk1"/>
              </a:solidFill>
              <a:effectLst/>
              <a:latin typeface="+mn-lt"/>
              <a:ea typeface="+mn-ea"/>
              <a:cs typeface="+mn-cs"/>
            </a:rPr>
            <a:t>: Dit wordt berekend aan de hand van de start- en einddatum.</a:t>
          </a:r>
        </a:p>
        <a:p>
          <a:pPr>
            <a:lnSpc>
              <a:spcPts val="1100"/>
            </a:lnSpc>
          </a:pPr>
          <a:endParaRPr lang="nl-NL" sz="1050">
            <a:solidFill>
              <a:schemeClr val="dk1"/>
            </a:solidFill>
            <a:effectLst/>
            <a:latin typeface="+mn-lt"/>
            <a:ea typeface="+mn-ea"/>
            <a:cs typeface="+mn-cs"/>
          </a:endParaRPr>
        </a:p>
        <a:p>
          <a:pPr>
            <a:lnSpc>
              <a:spcPts val="1100"/>
            </a:lnSpc>
          </a:pPr>
          <a:r>
            <a:rPr lang="nl-NL" sz="1050">
              <a:solidFill>
                <a:schemeClr val="dk1"/>
              </a:solidFill>
              <a:effectLst/>
              <a:latin typeface="+mn-lt"/>
              <a:ea typeface="+mn-ea"/>
              <a:cs typeface="+mn-cs"/>
            </a:rPr>
            <a:t>Subsidiebedrag: Het totaal aan gevraagde subsidie, gebaseerd op</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het tabblad</a:t>
          </a:r>
          <a:r>
            <a:rPr lang="nl-NL" sz="1050" baseline="0">
              <a:solidFill>
                <a:schemeClr val="dk1"/>
              </a:solidFill>
              <a:effectLst/>
              <a:latin typeface="+mn-lt"/>
              <a:ea typeface="+mn-ea"/>
              <a:cs typeface="+mn-cs"/>
            </a:rPr>
            <a:t> 'Financiering'</a:t>
          </a:r>
          <a:endParaRPr lang="nl-NL" sz="1050"/>
        </a:p>
      </xdr:txBody>
    </xdr:sp>
    <xdr:clientData/>
  </xdr:twoCellAnchor>
  <xdr:twoCellAnchor>
    <xdr:from>
      <xdr:col>7</xdr:col>
      <xdr:colOff>0</xdr:colOff>
      <xdr:row>17</xdr:row>
      <xdr:rowOff>0</xdr:rowOff>
    </xdr:from>
    <xdr:to>
      <xdr:col>11</xdr:col>
      <xdr:colOff>0</xdr:colOff>
      <xdr:row>20</xdr:row>
      <xdr:rowOff>103039</xdr:rowOff>
    </xdr:to>
    <xdr:sp macro="" textlink="">
      <xdr:nvSpPr>
        <xdr:cNvPr id="3" name="Tekstvak 2">
          <a:extLst>
            <a:ext uri="{FF2B5EF4-FFF2-40B4-BE49-F238E27FC236}">
              <a16:creationId xmlns:a16="http://schemas.microsoft.com/office/drawing/2014/main" id="{351087D3-C2CA-0EA3-058D-FA3FE99D8502}"/>
            </a:ext>
          </a:extLst>
        </xdr:cNvPr>
        <xdr:cNvSpPr txBox="1"/>
      </xdr:nvSpPr>
      <xdr:spPr>
        <a:xfrm>
          <a:off x="6057900" y="2295525"/>
          <a:ext cx="2647950" cy="6381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50"/>
            <a:t>Dit tabblad</a:t>
          </a:r>
          <a:r>
            <a:rPr lang="nl-NL" sz="1050" baseline="0"/>
            <a:t> wordt o.a. gebruikt voor de berekening op de tabbladen "Milestone begroting" en "Jaarbegroting".</a:t>
          </a:r>
          <a:endParaRPr lang="nl-NL" sz="1050"/>
        </a:p>
      </xdr:txBody>
    </xdr:sp>
    <xdr:clientData/>
  </xdr:twoCellAnchor>
  <xdr:twoCellAnchor>
    <xdr:from>
      <xdr:col>2</xdr:col>
      <xdr:colOff>1</xdr:colOff>
      <xdr:row>35</xdr:row>
      <xdr:rowOff>0</xdr:rowOff>
    </xdr:from>
    <xdr:to>
      <xdr:col>5</xdr:col>
      <xdr:colOff>38101</xdr:colOff>
      <xdr:row>40</xdr:row>
      <xdr:rowOff>0</xdr:rowOff>
    </xdr:to>
    <xdr:sp macro="" textlink="">
      <xdr:nvSpPr>
        <xdr:cNvPr id="4" name="Tekstvak 3">
          <a:extLst>
            <a:ext uri="{FF2B5EF4-FFF2-40B4-BE49-F238E27FC236}">
              <a16:creationId xmlns:a16="http://schemas.microsoft.com/office/drawing/2014/main" id="{4864B27B-EFE5-A229-6D3F-3AF9BA46894F}"/>
            </a:ext>
          </a:extLst>
        </xdr:cNvPr>
        <xdr:cNvSpPr txBox="1"/>
      </xdr:nvSpPr>
      <xdr:spPr>
        <a:xfrm>
          <a:off x="1657351" y="5543550"/>
          <a:ext cx="2324100" cy="8096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00" b="1"/>
            <a:t>Let op:</a:t>
          </a:r>
        </a:p>
        <a:p>
          <a:r>
            <a:rPr lang="nl-NL" sz="1000"/>
            <a:t>Dit tabelletje met betaaldata</a:t>
          </a:r>
          <a:r>
            <a:rPr lang="nl-NL" sz="1000" baseline="0"/>
            <a:t> wordt gebruikt voor de berekening van kwartalen op het tabblad "Rekenblad 1" (o.a. rij 42)!</a:t>
          </a:r>
          <a:endParaRPr lang="nl-NL"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44822</xdr:colOff>
      <xdr:row>30</xdr:row>
      <xdr:rowOff>11206</xdr:rowOff>
    </xdr:from>
    <xdr:to>
      <xdr:col>7</xdr:col>
      <xdr:colOff>128282</xdr:colOff>
      <xdr:row>48</xdr:row>
      <xdr:rowOff>12882</xdr:rowOff>
    </xdr:to>
    <xdr:sp macro="" textlink="">
      <xdr:nvSpPr>
        <xdr:cNvPr id="2" name="Tekstvak 1">
          <a:extLst>
            <a:ext uri="{FF2B5EF4-FFF2-40B4-BE49-F238E27FC236}">
              <a16:creationId xmlns:a16="http://schemas.microsoft.com/office/drawing/2014/main" id="{66522D54-3568-4ECB-1959-FDB06FD0624B}"/>
            </a:ext>
          </a:extLst>
        </xdr:cNvPr>
        <xdr:cNvSpPr txBox="1"/>
      </xdr:nvSpPr>
      <xdr:spPr>
        <a:xfrm>
          <a:off x="73397" y="4888006"/>
          <a:ext cx="8465485" cy="29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Milestone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van dit blad gebruik te maken, moeten eerst op tabblad "Mijlpalenbegroting" de subsidiebedragen per milestoneperiode per partner worden ingevuld.</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lichtblauwe blok links</a:t>
          </a:r>
          <a:r>
            <a:rPr lang="nl-NL" sz="1100" baseline="0">
              <a:solidFill>
                <a:schemeClr val="dk1"/>
              </a:solidFill>
              <a:effectLst/>
              <a:latin typeface="+mn-lt"/>
              <a:ea typeface="+mn-ea"/>
              <a:cs typeface="+mn-cs"/>
            </a:rPr>
            <a:t> bovenaan </a:t>
          </a:r>
          <a:r>
            <a:rPr lang="nl-NL" sz="1100">
              <a:solidFill>
                <a:schemeClr val="dk1"/>
              </a:solidFill>
              <a:effectLst/>
              <a:latin typeface="+mn-lt"/>
              <a:ea typeface="+mn-ea"/>
              <a:cs typeface="+mn-cs"/>
            </a:rPr>
            <a:t>is een overzicht van de gegevens die zijn ingevoerd op tabblad 'Project info'.</a:t>
          </a:r>
        </a:p>
        <a:p>
          <a:r>
            <a:rPr lang="nl-NL" sz="1100">
              <a:solidFill>
                <a:schemeClr val="dk1"/>
              </a:solidFill>
              <a:effectLst/>
              <a:latin typeface="+mn-lt"/>
              <a:ea typeface="+mn-ea"/>
              <a:cs typeface="+mn-cs"/>
            </a:rPr>
            <a:t> </a:t>
          </a:r>
        </a:p>
        <a:p>
          <a:pPr>
            <a:lnSpc>
              <a:spcPts val="1200"/>
            </a:lnSpc>
          </a:pPr>
          <a:r>
            <a:rPr lang="nl-NL" sz="1100">
              <a:solidFill>
                <a:schemeClr val="dk1"/>
              </a:solidFill>
              <a:effectLst/>
              <a:latin typeface="+mn-lt"/>
              <a:ea typeface="+mn-ea"/>
              <a:cs typeface="+mn-cs"/>
            </a:rPr>
            <a:t>Een Milestone begroting is een begroting waar de kosten en de daaruit berekende subsidiebedragen per milestone voor het looptijd van het project zijn gegeven. Bij de berekening van het betaalritme wordt het voorschot per milestoneperiode bepaald.</a:t>
          </a:r>
        </a:p>
        <a:p>
          <a:endParaRPr lang="nl-NL" sz="1100">
            <a:solidFill>
              <a:schemeClr val="dk1"/>
            </a:solidFill>
            <a:effectLst/>
            <a:latin typeface="+mn-lt"/>
            <a:ea typeface="+mn-ea"/>
            <a:cs typeface="+mn-cs"/>
          </a:endParaRPr>
        </a:p>
        <a:p>
          <a:pPr>
            <a:lnSpc>
              <a:spcPts val="1200"/>
            </a:lnSpc>
          </a:pPr>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pPr>
            <a:lnSpc>
              <a:spcPts val="1200"/>
            </a:lnSpc>
          </a:pPr>
          <a:r>
            <a:rPr lang="nl-NL" sz="1100" i="1">
              <a:solidFill>
                <a:schemeClr val="dk1"/>
              </a:solidFill>
              <a:effectLst/>
              <a:latin typeface="+mn-lt"/>
              <a:ea typeface="+mn-ea"/>
              <a:cs typeface="+mn-cs"/>
            </a:rPr>
            <a:t>Subsidie per milestone</a:t>
          </a:r>
          <a:r>
            <a:rPr lang="nl-NL" sz="1100">
              <a:solidFill>
                <a:schemeClr val="dk1"/>
              </a:solidFill>
              <a:effectLst/>
              <a:latin typeface="+mn-lt"/>
              <a:ea typeface="+mn-ea"/>
              <a:cs typeface="+mn-cs"/>
            </a:rPr>
            <a:t>:	Het subsidiebedrag per milestoneperiode per partner voor de looptijd van het project</a:t>
          </a:r>
        </a:p>
        <a:p>
          <a:pPr>
            <a:lnSpc>
              <a:spcPts val="1200"/>
            </a:lnSpc>
          </a:pPr>
          <a:r>
            <a:rPr lang="nl-NL" sz="1100" i="1">
              <a:solidFill>
                <a:schemeClr val="dk1"/>
              </a:solidFill>
              <a:effectLst/>
              <a:latin typeface="+mn-lt"/>
              <a:ea typeface="+mn-ea"/>
              <a:cs typeface="+mn-cs"/>
            </a:rPr>
            <a:t>Periode van / tot</a:t>
          </a:r>
          <a:r>
            <a:rPr lang="nl-NL" sz="1100">
              <a:solidFill>
                <a:schemeClr val="dk1"/>
              </a:solidFill>
              <a:effectLst/>
              <a:latin typeface="+mn-lt"/>
              <a:ea typeface="+mn-ea"/>
              <a:cs typeface="+mn-cs"/>
            </a:rPr>
            <a:t>:	Start- en einddatum van elke milestoneperiode voor de looptijd van het project. Bij de berekening wordt er 			vanuit gegaan dat de perioden aan één sluitend zijn en binnen de looptijd van het project vallen. Is dit niet het 			geval wordt er een foutmelding gegeven.</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p>
        <a:p>
          <a:pPr>
            <a:lnSpc>
              <a:spcPts val="1100"/>
            </a:lnSpc>
          </a:pPr>
          <a:r>
            <a:rPr lang="nl-NL" sz="1100">
              <a:solidFill>
                <a:schemeClr val="dk1"/>
              </a:solidFill>
              <a:effectLst/>
              <a:latin typeface="+mn-lt"/>
              <a:ea typeface="+mn-ea"/>
              <a:cs typeface="+mn-cs"/>
            </a:rPr>
            <a:t> </a:t>
          </a:r>
        </a:p>
        <a:p>
          <a:pPr>
            <a:lnSpc>
              <a:spcPts val="1000"/>
            </a:lnSpc>
          </a:pPr>
          <a:endParaRPr lang="nl-NL"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22</xdr:row>
      <xdr:rowOff>9526</xdr:rowOff>
    </xdr:from>
    <xdr:to>
      <xdr:col>12</xdr:col>
      <xdr:colOff>0</xdr:colOff>
      <xdr:row>35</xdr:row>
      <xdr:rowOff>47626</xdr:rowOff>
    </xdr:to>
    <xdr:sp macro="" textlink="">
      <xdr:nvSpPr>
        <xdr:cNvPr id="2" name="Tekstvak 1">
          <a:extLst>
            <a:ext uri="{FF2B5EF4-FFF2-40B4-BE49-F238E27FC236}">
              <a16:creationId xmlns:a16="http://schemas.microsoft.com/office/drawing/2014/main" id="{C635A7F1-E797-2456-8B58-0F8EF2536BDA}"/>
            </a:ext>
          </a:extLst>
        </xdr:cNvPr>
        <xdr:cNvSpPr txBox="1"/>
      </xdr:nvSpPr>
      <xdr:spPr>
        <a:xfrm>
          <a:off x="0" y="3590926"/>
          <a:ext cx="13392150" cy="2171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Overall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het tabblad Overall begroting moeten de subsidiebedragen voor de gehele looptijd van het project per partner worden ingevuld. Het gele blok is een overzicht van de gegevens die zijn ingevoerd in Regeling info en Project info.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Een Overall begroting is een begroting waar de totale kosten en de daaruit berekende subsidiebedragen voor het gehele looptijd van het project zijn gegeven. Bij de berekening van het betaalschema wordt er van uit gegaan dat de kosten en de daarbij behorende subsidie evenredig over de looptijd is verdeeld.</a:t>
          </a:r>
        </a:p>
        <a:p>
          <a:r>
            <a:rPr lang="nl-NL" sz="1100">
              <a:solidFill>
                <a:schemeClr val="dk1"/>
              </a:solidFill>
              <a:effectLst/>
              <a:latin typeface="+mn-lt"/>
              <a:ea typeface="+mn-ea"/>
              <a:cs typeface="+mn-cs"/>
            </a:rPr>
            <a:t> </a:t>
          </a:r>
        </a:p>
        <a:p>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r>
            <a:rPr lang="nl-NL" sz="1100" i="1">
              <a:solidFill>
                <a:schemeClr val="dk1"/>
              </a:solidFill>
              <a:effectLst/>
              <a:latin typeface="+mn-lt"/>
              <a:ea typeface="+mn-ea"/>
              <a:cs typeface="+mn-cs"/>
            </a:rPr>
            <a:t>Subsidie</a:t>
          </a:r>
          <a:r>
            <a:rPr lang="nl-NL" sz="1100">
              <a:solidFill>
                <a:schemeClr val="dk1"/>
              </a:solidFill>
              <a:effectLst/>
              <a:latin typeface="+mn-lt"/>
              <a:ea typeface="+mn-ea"/>
              <a:cs typeface="+mn-cs"/>
            </a:rPr>
            <a:t>:	Het totale subsidiebedrag per partner voor de looptijd van het project</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endParaRPr lang="nl-NL"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13</xdr:row>
      <xdr:rowOff>9524</xdr:rowOff>
    </xdr:from>
    <xdr:to>
      <xdr:col>8</xdr:col>
      <xdr:colOff>0</xdr:colOff>
      <xdr:row>17</xdr:row>
      <xdr:rowOff>9525</xdr:rowOff>
    </xdr:to>
    <xdr:sp macro="" textlink="">
      <xdr:nvSpPr>
        <xdr:cNvPr id="2" name="Tekstvak 1">
          <a:extLst>
            <a:ext uri="{FF2B5EF4-FFF2-40B4-BE49-F238E27FC236}">
              <a16:creationId xmlns:a16="http://schemas.microsoft.com/office/drawing/2014/main" id="{5E7723E9-273D-CE82-1239-5DC5750C279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twoCellAnchor>
    <xdr:from>
      <xdr:col>0</xdr:col>
      <xdr:colOff>0</xdr:colOff>
      <xdr:row>13</xdr:row>
      <xdr:rowOff>9524</xdr:rowOff>
    </xdr:from>
    <xdr:to>
      <xdr:col>8</xdr:col>
      <xdr:colOff>0</xdr:colOff>
      <xdr:row>17</xdr:row>
      <xdr:rowOff>9525</xdr:rowOff>
    </xdr:to>
    <xdr:sp macro="" textlink="">
      <xdr:nvSpPr>
        <xdr:cNvPr id="3" name="Tekstvak 2">
          <a:extLst>
            <a:ext uri="{FF2B5EF4-FFF2-40B4-BE49-F238E27FC236}">
              <a16:creationId xmlns:a16="http://schemas.microsoft.com/office/drawing/2014/main" id="{82049ABB-4F29-424A-9B49-0E17FD5AF37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72261" name="Afbeelding 2">
          <a:extLst>
            <a:ext uri="{FF2B5EF4-FFF2-40B4-BE49-F238E27FC236}">
              <a16:creationId xmlns:a16="http://schemas.microsoft.com/office/drawing/2014/main" id="{8053DCF3-F8CB-E271-C415-7576BFBA7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426E2E77-2288-F032-B7F0-2F205722FAAF}"/>
            </a:ext>
          </a:extLst>
        </xdr:cNvPr>
        <xdr:cNvSpPr txBox="1"/>
      </xdr:nvSpPr>
      <xdr:spPr>
        <a:xfrm>
          <a:off x="209551" y="1607821"/>
          <a:ext cx="10149251" cy="394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37</xdr:row>
      <xdr:rowOff>19050</xdr:rowOff>
    </xdr:from>
    <xdr:ext cx="10048642" cy="696207"/>
    <xdr:sp macro="" textlink="">
      <xdr:nvSpPr>
        <xdr:cNvPr id="4" name="Tekstvak 3">
          <a:extLst>
            <a:ext uri="{FF2B5EF4-FFF2-40B4-BE49-F238E27FC236}">
              <a16:creationId xmlns:a16="http://schemas.microsoft.com/office/drawing/2014/main" id="{FD340F49-4830-58AC-EEED-D33DC883F480}"/>
            </a:ext>
          </a:extLst>
        </xdr:cNvPr>
        <xdr:cNvSpPr txBox="1"/>
      </xdr:nvSpPr>
      <xdr:spPr>
        <a:xfrm>
          <a:off x="171450" y="6362700"/>
          <a:ext cx="10048642"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200025</xdr:colOff>
      <xdr:row>44</xdr:row>
      <xdr:rowOff>9525</xdr:rowOff>
    </xdr:from>
    <xdr:ext cx="9968351" cy="540332"/>
    <xdr:sp macro="" textlink="">
      <xdr:nvSpPr>
        <xdr:cNvPr id="7" name="Tekstvak 6">
          <a:extLst>
            <a:ext uri="{FF2B5EF4-FFF2-40B4-BE49-F238E27FC236}">
              <a16:creationId xmlns:a16="http://schemas.microsoft.com/office/drawing/2014/main" id="{F781A536-30C5-89DA-37BB-EAAC71A6E8B4}"/>
            </a:ext>
          </a:extLst>
        </xdr:cNvPr>
        <xdr:cNvSpPr txBox="1"/>
      </xdr:nvSpPr>
      <xdr:spPr>
        <a:xfrm>
          <a:off x="200025" y="754380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49</xdr:row>
      <xdr:rowOff>38099</xdr:rowOff>
    </xdr:from>
    <xdr:ext cx="10015815" cy="752475"/>
    <xdr:sp macro="" textlink="">
      <xdr:nvSpPr>
        <xdr:cNvPr id="8" name="Tekstvak 7">
          <a:extLst>
            <a:ext uri="{FF2B5EF4-FFF2-40B4-BE49-F238E27FC236}">
              <a16:creationId xmlns:a16="http://schemas.microsoft.com/office/drawing/2014/main" id="{5BD73EE6-987C-DAE4-3CEB-60DCE5E9A63E}"/>
            </a:ext>
          </a:extLst>
        </xdr:cNvPr>
        <xdr:cNvSpPr txBox="1"/>
      </xdr:nvSpPr>
      <xdr:spPr>
        <a:xfrm>
          <a:off x="200025" y="8372474"/>
          <a:ext cx="1001581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180975</xdr:colOff>
      <xdr:row>8</xdr:row>
      <xdr:rowOff>9525</xdr:rowOff>
    </xdr:from>
    <xdr:ext cx="10254029" cy="2148143"/>
    <xdr:sp macro="" textlink="">
      <xdr:nvSpPr>
        <xdr:cNvPr id="9" name="Tekstvak 8">
          <a:extLst>
            <a:ext uri="{FF2B5EF4-FFF2-40B4-BE49-F238E27FC236}">
              <a16:creationId xmlns:a16="http://schemas.microsoft.com/office/drawing/2014/main" id="{9E2A522E-CC7C-019B-BD59-F85EACDD61CF}"/>
            </a:ext>
          </a:extLst>
        </xdr:cNvPr>
        <xdr:cNvSpPr txBox="1"/>
      </xdr:nvSpPr>
      <xdr:spPr>
        <a:xfrm>
          <a:off x="180975" y="1533525"/>
          <a:ext cx="10254029" cy="2148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lang="nl-NL" sz="1100">
              <a:solidFill>
                <a:schemeClr val="dk1"/>
              </a:solidFill>
              <a:effectLst/>
              <a:latin typeface="+mn-lt"/>
              <a:ea typeface="+mn-ea"/>
              <a:cs typeface="+mn-cs"/>
            </a:rPr>
            <a:t>U vult het tabblad 'Test Infra P' en 'Test Infra D1’ in als u subsidie aanvraagt voor een test- en experimenteerinfrastructuurproject (artikel 26 bis AGVV). Dit kan alleen voor het thema ‘Waterstof en groene chemie (GroenvermogenNL). Lees de handleiding goed. Het gaat om het neerzetten van testfaciliteiten voor gebruik door derden, met name ondernemers, die bij u hun innovaties kunnen komen testen. </a:t>
          </a:r>
          <a:endParaRPr lang="nl-NL"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het volgende onderwerp:</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Waterstof en groene chemie</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 Test en infrastructuur (artikel 26bis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(materiële en immateriële activa).</a:t>
          </a: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23</xdr:row>
      <xdr:rowOff>9525</xdr:rowOff>
    </xdr:from>
    <xdr:ext cx="10096499" cy="852084"/>
    <xdr:sp macro="" textlink="">
      <xdr:nvSpPr>
        <xdr:cNvPr id="10" name="Tekstvak 9">
          <a:extLst>
            <a:ext uri="{FF2B5EF4-FFF2-40B4-BE49-F238E27FC236}">
              <a16:creationId xmlns:a16="http://schemas.microsoft.com/office/drawing/2014/main" id="{DEE94202-3BE0-8398-1ED4-8CD6AB60D10E}"/>
            </a:ext>
          </a:extLst>
        </xdr:cNvPr>
        <xdr:cNvSpPr txBox="1"/>
      </xdr:nvSpPr>
      <xdr:spPr>
        <a:xfrm>
          <a:off x="179070" y="399097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190500</xdr:colOff>
      <xdr:row>30</xdr:row>
      <xdr:rowOff>19050</xdr:rowOff>
    </xdr:from>
    <xdr:ext cx="10025509" cy="696207"/>
    <xdr:sp macro="" textlink="">
      <xdr:nvSpPr>
        <xdr:cNvPr id="11" name="Tekstvak 10">
          <a:extLst>
            <a:ext uri="{FF2B5EF4-FFF2-40B4-BE49-F238E27FC236}">
              <a16:creationId xmlns:a16="http://schemas.microsoft.com/office/drawing/2014/main" id="{D61224BE-611D-B1DC-F3C7-047DFE20F4A8}"/>
            </a:ext>
          </a:extLst>
        </xdr:cNvPr>
        <xdr:cNvSpPr txBox="1"/>
      </xdr:nvSpPr>
      <xdr:spPr>
        <a:xfrm>
          <a:off x="190500" y="5162550"/>
          <a:ext cx="1002550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56</xdr:row>
      <xdr:rowOff>19050</xdr:rowOff>
    </xdr:from>
    <xdr:ext cx="10258199" cy="696207"/>
    <xdr:sp macro="" textlink="">
      <xdr:nvSpPr>
        <xdr:cNvPr id="12" name="Tekstvak 11">
          <a:extLst>
            <a:ext uri="{FF2B5EF4-FFF2-40B4-BE49-F238E27FC236}">
              <a16:creationId xmlns:a16="http://schemas.microsoft.com/office/drawing/2014/main" id="{1234B5F8-4051-C754-E85E-F0837016CA84}"/>
            </a:ext>
          </a:extLst>
        </xdr:cNvPr>
        <xdr:cNvSpPr txBox="1"/>
      </xdr:nvSpPr>
      <xdr:spPr>
        <a:xfrm>
          <a:off x="190500" y="9515475"/>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toelichten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4</xdr:col>
      <xdr:colOff>600074</xdr:colOff>
      <xdr:row>19</xdr:row>
      <xdr:rowOff>0</xdr:rowOff>
    </xdr:from>
    <xdr:to>
      <xdr:col>6</xdr:col>
      <xdr:colOff>0</xdr:colOff>
      <xdr:row>24</xdr:row>
      <xdr:rowOff>152400</xdr:rowOff>
    </xdr:to>
    <xdr:sp macro="" textlink="">
      <xdr:nvSpPr>
        <xdr:cNvPr id="2" name="Tekstvak 1">
          <a:extLst>
            <a:ext uri="{FF2B5EF4-FFF2-40B4-BE49-F238E27FC236}">
              <a16:creationId xmlns:a16="http://schemas.microsoft.com/office/drawing/2014/main" id="{6A3D364A-3CE9-3606-48AC-D79A907C1D5A}"/>
            </a:ext>
          </a:extLst>
        </xdr:cNvPr>
        <xdr:cNvSpPr txBox="1"/>
      </xdr:nvSpPr>
      <xdr:spPr>
        <a:xfrm>
          <a:off x="11172824" y="3095625"/>
          <a:ext cx="2305051" cy="9620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 </a:t>
          </a:r>
          <a:r>
            <a:rPr lang="nl-NL" sz="1100" b="0"/>
            <a:t>Bovenstaande</a:t>
          </a:r>
          <a:r>
            <a:rPr lang="nl-NL" sz="1100" b="0" baseline="0"/>
            <a:t> lijst (Geldin) wordt gevuld a.d.h.v. een formule!</a:t>
          </a:r>
        </a:p>
        <a:p>
          <a:r>
            <a:rPr lang="nl-NL" sz="1100" b="0" baseline="0"/>
            <a:t>Als  op tabblad "Project" deelnemers en/of sponsoren worden ingevoerd komen hier waarden te staan.</a:t>
          </a:r>
        </a:p>
        <a:p>
          <a:endParaRPr lang="nl-NL" sz="1100" b="0"/>
        </a:p>
      </xdr:txBody>
    </xdr:sp>
    <xdr:clientData/>
  </xdr:twoCellAnchor>
  <xdr:oneCellAnchor>
    <xdr:from>
      <xdr:col>2</xdr:col>
      <xdr:colOff>523875</xdr:colOff>
      <xdr:row>14</xdr:row>
      <xdr:rowOff>9525</xdr:rowOff>
    </xdr:from>
    <xdr:ext cx="2981325" cy="1297919"/>
    <xdr:sp macro="" textlink="">
      <xdr:nvSpPr>
        <xdr:cNvPr id="5" name="Tekstvak 4">
          <a:extLst>
            <a:ext uri="{FF2B5EF4-FFF2-40B4-BE49-F238E27FC236}">
              <a16:creationId xmlns:a16="http://schemas.microsoft.com/office/drawing/2014/main" id="{CF10BC59-B6B2-499C-B1E3-DC04C84E878D}"/>
            </a:ext>
          </a:extLst>
        </xdr:cNvPr>
        <xdr:cNvSpPr txBox="1"/>
      </xdr:nvSpPr>
      <xdr:spPr>
        <a:xfrm>
          <a:off x="5972175" y="2286000"/>
          <a:ext cx="2981325" cy="1297919"/>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solidFill>
                <a:schemeClr val="dk1"/>
              </a:solidFill>
              <a:effectLst/>
              <a:latin typeface="+mn-lt"/>
              <a:ea typeface="+mn-ea"/>
              <a:cs typeface="+mn-cs"/>
            </a:rPr>
            <a:t>max € 30 mln per project maar indien de subsidiabele kosten voor meer dan de helft EO zijn: max € 25 mln/project (vanwege max. 25 mln steun voor EO in de AGVV).</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Is uit tabblad Financiering te halen; totaal subs.kosten Pilotkosten / totaal subs.kosten</a:t>
          </a:r>
        </a:p>
      </xdr:txBody>
    </xdr:sp>
    <xdr:clientData/>
  </xdr:oneCellAnchor>
  <xdr:oneCellAnchor>
    <xdr:from>
      <xdr:col>0</xdr:col>
      <xdr:colOff>2028825</xdr:colOff>
      <xdr:row>65</xdr:row>
      <xdr:rowOff>152400</xdr:rowOff>
    </xdr:from>
    <xdr:ext cx="1670137" cy="264560"/>
    <xdr:sp macro="" textlink="">
      <xdr:nvSpPr>
        <xdr:cNvPr id="6" name="Tekstvak 5">
          <a:extLst>
            <a:ext uri="{FF2B5EF4-FFF2-40B4-BE49-F238E27FC236}">
              <a16:creationId xmlns:a16="http://schemas.microsoft.com/office/drawing/2014/main" id="{014F7520-4B9D-4FA3-A9FC-E206FED7F060}"/>
            </a:ext>
          </a:extLst>
        </xdr:cNvPr>
        <xdr:cNvSpPr txBox="1"/>
      </xdr:nvSpPr>
      <xdr:spPr>
        <a:xfrm>
          <a:off x="2028825" y="7134225"/>
          <a:ext cx="1670137" cy="26456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lang="nl-NL" sz="1100"/>
            <a:t>hoe tekst te versimpelen?</a:t>
          </a:r>
        </a:p>
      </xdr:txBody>
    </xdr:sp>
    <xdr:clientData/>
  </xdr:oneCellAnchor>
  <xdr:oneCellAnchor>
    <xdr:from>
      <xdr:col>1</xdr:col>
      <xdr:colOff>1346488</xdr:colOff>
      <xdr:row>20</xdr:row>
      <xdr:rowOff>27709</xdr:rowOff>
    </xdr:from>
    <xdr:ext cx="2981325" cy="953466"/>
    <xdr:sp macro="" textlink="">
      <xdr:nvSpPr>
        <xdr:cNvPr id="7" name="Tekstvak 6">
          <a:extLst>
            <a:ext uri="{FF2B5EF4-FFF2-40B4-BE49-F238E27FC236}">
              <a16:creationId xmlns:a16="http://schemas.microsoft.com/office/drawing/2014/main" id="{CD2731C5-E992-44D7-9C50-946C7E6A5412}"/>
            </a:ext>
          </a:extLst>
        </xdr:cNvPr>
        <xdr:cNvSpPr txBox="1"/>
      </xdr:nvSpPr>
      <xdr:spPr>
        <a:xfrm>
          <a:off x="5416261" y="3179618"/>
          <a:ext cx="2981325" cy="95346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b="1">
              <a:solidFill>
                <a:schemeClr val="dk1"/>
              </a:solidFill>
              <a:effectLst/>
              <a:latin typeface="+mn-lt"/>
              <a:ea typeface="+mn-ea"/>
              <a:cs typeface="+mn-cs"/>
            </a:rPr>
            <a:t>LET OP! </a:t>
          </a:r>
        </a:p>
        <a:p>
          <a:r>
            <a:rPr lang="nl-NL" sz="1100" b="1">
              <a:solidFill>
                <a:schemeClr val="dk1"/>
              </a:solidFill>
              <a:effectLst/>
              <a:latin typeface="+mn-lt"/>
              <a:ea typeface="+mn-ea"/>
              <a:cs typeface="+mn-cs"/>
            </a:rPr>
            <a:t>bij waterstof en groen</a:t>
          </a:r>
          <a:r>
            <a:rPr lang="nl-NL" sz="1100" b="1" baseline="0">
              <a:solidFill>
                <a:schemeClr val="dk1"/>
              </a:solidFill>
              <a:effectLst/>
              <a:latin typeface="+mn-lt"/>
              <a:ea typeface="+mn-ea"/>
              <a:cs typeface="+mn-cs"/>
            </a:rPr>
            <a:t> chemie:</a:t>
          </a:r>
        </a:p>
        <a:p>
          <a:r>
            <a:rPr lang="en-US" sz="1100" b="1">
              <a:solidFill>
                <a:schemeClr val="dk1"/>
              </a:solidFill>
              <a:effectLst/>
              <a:latin typeface="+mn-lt"/>
              <a:ea typeface="+mn-ea"/>
              <a:cs typeface="+mn-cs"/>
            </a:rPr>
            <a:t>max. € 30 mln voor demo’s, </a:t>
          </a:r>
          <a:endParaRPr lang="nl-NL" sz="1100" b="1">
            <a:solidFill>
              <a:schemeClr val="dk1"/>
            </a:solidFill>
            <a:effectLst/>
            <a:latin typeface="+mn-lt"/>
            <a:ea typeface="+mn-ea"/>
            <a:cs typeface="+mn-cs"/>
          </a:endParaRPr>
        </a:p>
        <a:p>
          <a:r>
            <a:rPr lang="en-US" sz="1100" b="1">
              <a:solidFill>
                <a:schemeClr val="dk1"/>
              </a:solidFill>
              <a:effectLst/>
              <a:latin typeface="+mn-lt"/>
              <a:ea typeface="+mn-ea"/>
              <a:cs typeface="+mn-cs"/>
            </a:rPr>
            <a:t>€ 25 mln voor pilots en test- en experimenteerinfra</a:t>
          </a:r>
          <a:endParaRPr lang="nl-NL" sz="1100" b="1">
            <a:solidFill>
              <a:schemeClr val="dk1"/>
            </a:solidFill>
            <a:effectLst/>
            <a:latin typeface="+mn-lt"/>
            <a:ea typeface="+mn-ea"/>
            <a:cs typeface="+mn-cs"/>
          </a:endParaRPr>
        </a:p>
      </xdr:txBody>
    </xdr:sp>
    <xdr:clientData/>
  </xdr:oneCellAnchor>
  <xdr:oneCellAnchor>
    <xdr:from>
      <xdr:col>2</xdr:col>
      <xdr:colOff>25929</xdr:colOff>
      <xdr:row>75</xdr:row>
      <xdr:rowOff>166422</xdr:rowOff>
    </xdr:from>
    <xdr:ext cx="4912519" cy="436786"/>
    <xdr:sp macro="" textlink="">
      <xdr:nvSpPr>
        <xdr:cNvPr id="3" name="Tekstvak 2">
          <a:extLst>
            <a:ext uri="{FF2B5EF4-FFF2-40B4-BE49-F238E27FC236}">
              <a16:creationId xmlns:a16="http://schemas.microsoft.com/office/drawing/2014/main" id="{FF5E3354-F8B6-40BA-974D-70E53058E1C1}"/>
            </a:ext>
          </a:extLst>
        </xdr:cNvPr>
        <xdr:cNvSpPr txBox="1"/>
      </xdr:nvSpPr>
      <xdr:spPr>
        <a:xfrm>
          <a:off x="5476346" y="12167922"/>
          <a:ext cx="4912519" cy="43678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t>let op</a:t>
          </a:r>
          <a:r>
            <a:rPr lang="nl-NL" sz="1100" baseline="0"/>
            <a:t> dat de benaming van deze thema's exact overgenomen wordt in de lijsten Pilotkeuze, Demokeuze en Infrakeuze.</a:t>
          </a:r>
          <a:endParaRPr lang="nl-NL"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57152</xdr:colOff>
      <xdr:row>20</xdr:row>
      <xdr:rowOff>0</xdr:rowOff>
    </xdr:from>
    <xdr:to>
      <xdr:col>13</xdr:col>
      <xdr:colOff>190500</xdr:colOff>
      <xdr:row>20</xdr:row>
      <xdr:rowOff>0</xdr:rowOff>
    </xdr:to>
    <xdr:sp macro="" textlink="">
      <xdr:nvSpPr>
        <xdr:cNvPr id="2" name="Tekstvak 1">
          <a:extLst>
            <a:ext uri="{FF2B5EF4-FFF2-40B4-BE49-F238E27FC236}">
              <a16:creationId xmlns:a16="http://schemas.microsoft.com/office/drawing/2014/main" id="{5FFA1BAC-C456-8524-4653-FB9C73193C92}"/>
            </a:ext>
          </a:extLst>
        </xdr:cNvPr>
        <xdr:cNvSpPr txBox="1"/>
      </xdr:nvSpPr>
      <xdr:spPr>
        <a:xfrm>
          <a:off x="6296027" y="3105147"/>
          <a:ext cx="7229473" cy="1070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is belangrijk dat u inzicht geeft in de totale projectfinanciering. U wordt daarom verzocht deze tabel in te vullen, indien er sprake is van financiering door </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derde partij</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Hiertoe</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doorloopt u de volgende stappen:</a:t>
          </a:r>
          <a:endPar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1. Vermeld op het tabblad "Project" (achter sponsor</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de organisatie</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naam en</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-type van de partij die de financiering levert. </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 Kies in de tabel links, in de eerste kolom onder "Financiering van:" middels het pull-down menu de juiste organisatie.</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3. Vul in de middelste kolom in om welk bedrag het gaat.</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4. Geef in de laatste kolom, onder "Cash bijdrage aan:" middels het pull-down menu aan welke deelnemer de bijdrage ontvangt. </a:t>
          </a:r>
        </a:p>
        <a:p>
          <a:pPr>
            <a:lnSpc>
              <a:spcPct val="100000"/>
            </a:lnSpc>
          </a:pPr>
          <a:endPar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ermeldt de financiering tevens</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toelichting van het begrotingstabblad als onderbouwing van het ‘nog te financieren’ deel.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19049</xdr:colOff>
      <xdr:row>4</xdr:row>
      <xdr:rowOff>25366</xdr:rowOff>
    </xdr:from>
    <xdr:ext cx="7914795" cy="3822380"/>
    <xdr:sp macro="" textlink="">
      <xdr:nvSpPr>
        <xdr:cNvPr id="2" name="Tekstvak 1">
          <a:extLst>
            <a:ext uri="{FF2B5EF4-FFF2-40B4-BE49-F238E27FC236}">
              <a16:creationId xmlns:a16="http://schemas.microsoft.com/office/drawing/2014/main" id="{A276968A-CA9E-70F3-D524-0155B305FA89}"/>
            </a:ext>
          </a:extLst>
        </xdr:cNvPr>
        <xdr:cNvSpPr txBox="1">
          <a:spLocks noChangeAspect="1"/>
        </xdr:cNvSpPr>
      </xdr:nvSpPr>
      <xdr:spPr>
        <a:xfrm>
          <a:off x="200024" y="739741"/>
          <a:ext cx="7914795" cy="3822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a:lnSpc>
              <a:spcPts val="1400"/>
            </a:lnSpc>
          </a:pPr>
          <a:r>
            <a:rPr lang="nl-NL"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Toelichting</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Dit tabblad is verplicht om in te vullen als u een subsidiebedrag</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aanvraagt dat groter is dan of gelijk is aan € 2</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.000.000. </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subsidiebedragen kleiner dan € 2.0000.000 wordt de bevoorschotting lineair bepaald, als u dit tabblad niet invult. Bij lineaire bevoorschotting worden de voorschotten gelijkmatig</a:t>
          </a:r>
          <a:r>
            <a:rPr lang="nl-NL" sz="1000" baseline="0">
              <a:solidFill>
                <a:srgbClr val="FF0000"/>
              </a:solidFill>
              <a:effectLst/>
              <a:latin typeface="Verdana" panose="020B0604030504040204" pitchFamily="34" charset="0"/>
              <a:ea typeface="Verdana" panose="020B0604030504040204" pitchFamily="34" charset="0"/>
              <a:cs typeface="Verdana" panose="020B0604030504040204" pitchFamily="34" charset="0"/>
            </a:rPr>
            <a:t>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over de projectperiode verdeeld. Voor kortdurende projecten (minder dan 1 jaar), waarbij deelnemers minder dan € 125.000 subsidie aanvragen wordt meestal 1 voorschot bij de start van het project betaald.</a:t>
          </a:r>
        </a:p>
        <a:p>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Mijlpalenbegroting</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Vul aanvullend op de begrotingstabbladen in onderstaande tabel de kosten per mijlpaal in.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Bij de berekening van de voorschotten wordt dan het bedrag per mijlpaal gebruikt. De mijlpalen worden</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bepaald op projectbasis. In het projectplan vult u in welke activiteiten verricht worden per mijlpaal en wanneer (qua activiteiten) de mijlpaal bereikt is.</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Vul in onderstaande tabel voor iedere mijlpaal de kosten in, conform het mijlpalenoverzicht in het projectplan:</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eerst het bedrag in dat per mijlpaal benodigd is;</a:t>
          </a: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onderaan de einddatum in waarop elke mijlpaal behaald moet zijn. Doe dit voor de gehele looptijd van het project.</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Het aantal mijlpalen staat niet vast en hoeft niet gelijk te lopen aan de kwartalen van een jaar. Als er meer dan 5 mijlpalen zijn, dan kan u desgewenst extra kolommen uitvouwen naast kolom G</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(klik boven kolom K op het [+] teken).</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100"/>
            </a:lnSpc>
          </a:pPr>
          <a:r>
            <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rPr>
            <a:t>Let o</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p:</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 mijlpaalperioden moeten binnen de looptijd van het project vallen. Ook moet het totaal gelijk zijn aan de totale kosten zoals weergegeven op het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tabblad "Financiering".</a:t>
          </a:r>
        </a:p>
      </xdr:txBody>
    </xdr:sp>
    <xdr:clientData/>
  </xdr:oneCellAnchor>
  <xdr:twoCellAnchor>
    <xdr:from>
      <xdr:col>1</xdr:col>
      <xdr:colOff>9525</xdr:colOff>
      <xdr:row>47</xdr:row>
      <xdr:rowOff>0</xdr:rowOff>
    </xdr:from>
    <xdr:to>
      <xdr:col>11</xdr:col>
      <xdr:colOff>0</xdr:colOff>
      <xdr:row>60</xdr:row>
      <xdr:rowOff>66674</xdr:rowOff>
    </xdr:to>
    <xdr:sp macro="" textlink="" fLocksText="0">
      <xdr:nvSpPr>
        <xdr:cNvPr id="3" name="Tekstvak 2">
          <a:extLst>
            <a:ext uri="{FF2B5EF4-FFF2-40B4-BE49-F238E27FC236}">
              <a16:creationId xmlns:a16="http://schemas.microsoft.com/office/drawing/2014/main" id="{16A6B8A5-DD10-568F-FFB4-11C266EA1EB3}"/>
            </a:ext>
          </a:extLst>
        </xdr:cNvPr>
        <xdr:cNvSpPr txBox="1"/>
      </xdr:nvSpPr>
      <xdr:spPr>
        <a:xfrm>
          <a:off x="190500" y="8029575"/>
          <a:ext cx="10915650" cy="2343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nl-NL" sz="1000" b="0" i="0" u="none" strike="noStrike">
              <a:solidFill>
                <a:schemeClr val="dk1"/>
              </a:solidFill>
              <a:effectLst/>
              <a:latin typeface="Arial" panose="020B0604020202020204" pitchFamily="34" charset="0"/>
              <a:ea typeface="+mn-ea"/>
              <a:cs typeface="Arial" panose="020B0604020202020204" pitchFamily="34" charset="0"/>
            </a:rPr>
            <a:t>Mijlpaal 1:</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2:</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3:</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4:</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5:</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x:</a:t>
          </a:r>
        </a:p>
        <a:p>
          <a:r>
            <a:rPr lang="nl-NL" sz="1000">
              <a:latin typeface="Arial" panose="020B0604020202020204" pitchFamily="34" charset="0"/>
              <a:cs typeface="Arial" panose="020B0604020202020204" pitchFamily="34" charset="0"/>
            </a:rPr>
            <a:t> </a:t>
          </a:r>
        </a:p>
        <a:p>
          <a:r>
            <a:rPr lang="nl-NL" sz="1000">
              <a:latin typeface="Arial" panose="020B0604020202020204" pitchFamily="34" charset="0"/>
              <a:cs typeface="Arial" panose="020B0604020202020204" pitchFamily="34" charset="0"/>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38100</xdr:rowOff>
    </xdr:to>
    <xdr:pic>
      <xdr:nvPicPr>
        <xdr:cNvPr id="290047" name="Afbeelding 2">
          <a:extLst>
            <a:ext uri="{FF2B5EF4-FFF2-40B4-BE49-F238E27FC236}">
              <a16:creationId xmlns:a16="http://schemas.microsoft.com/office/drawing/2014/main" id="{4CCF9E81-B8B8-92B3-3A2C-87450796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129</xdr:row>
      <xdr:rowOff>11430</xdr:rowOff>
    </xdr:from>
    <xdr:ext cx="10048644" cy="696207"/>
    <xdr:sp macro="" textlink="">
      <xdr:nvSpPr>
        <xdr:cNvPr id="3" name="Tekstvak 2">
          <a:extLst>
            <a:ext uri="{FF2B5EF4-FFF2-40B4-BE49-F238E27FC236}">
              <a16:creationId xmlns:a16="http://schemas.microsoft.com/office/drawing/2014/main" id="{577B41AA-E176-ACA9-5593-30E63114B8D2}"/>
            </a:ext>
          </a:extLst>
        </xdr:cNvPr>
        <xdr:cNvSpPr txBox="1"/>
      </xdr:nvSpPr>
      <xdr:spPr>
        <a:xfrm>
          <a:off x="209550" y="19632930"/>
          <a:ext cx="10048644"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9526</xdr:colOff>
      <xdr:row>7</xdr:row>
      <xdr:rowOff>9524</xdr:rowOff>
    </xdr:from>
    <xdr:ext cx="10258424" cy="4581526"/>
    <xdr:sp macro="" textlink="">
      <xdr:nvSpPr>
        <xdr:cNvPr id="4" name="Tekstvak 3">
          <a:extLst>
            <a:ext uri="{FF2B5EF4-FFF2-40B4-BE49-F238E27FC236}">
              <a16:creationId xmlns:a16="http://schemas.microsoft.com/office/drawing/2014/main" id="{88929154-8006-F8A7-47B0-6570AF3BB7D3}"/>
            </a:ext>
          </a:extLst>
        </xdr:cNvPr>
        <xdr:cNvSpPr txBox="1"/>
      </xdr:nvSpPr>
      <xdr:spPr>
        <a:xfrm>
          <a:off x="219076" y="1371599"/>
          <a:ext cx="10258424" cy="458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U vult het tabblad 'Pilot' in als u subsidie aanvraagt voor</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activiteiten die behoren tot 'Experimentele Ontwikkeling' (art. 25 AGVV). Het betreft dan de volgende thema's:</a:t>
          </a:r>
        </a:p>
        <a:p>
          <a:pPr>
            <a:lnSpc>
              <a:spcPts val="1200"/>
            </a:lnSpc>
          </a:pPr>
          <a:endPar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Flexibilisering van het energiesysteem waaronder waterstof : </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Voor dit thema kunnen alleen pilotprojecten ingediend worden en hoeft u alleen de pilot-tabbladen in te vullen.</a:t>
          </a:r>
        </a:p>
        <a:p>
          <a:pPr>
            <a:lnSpc>
              <a:spcPts val="1200"/>
            </a:lnSpc>
          </a:pPr>
          <a:endPar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de </a:t>
          </a:r>
          <a:r>
            <a:rPr lang="nl-NL" sz="1000" b="1"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overige thema's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zijn</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er meerdere mogelijkheden;</a:t>
          </a: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In de Regeling nationale EZK- en LNV-subsidies  zitten 3 soorten activiteiten/projecten: pilot, demonstratie of een demonstratieproject met experimentele ontwikkeling. </a:t>
          </a:r>
        </a:p>
        <a:p>
          <a:pPr marL="0" marR="0" lvl="0" indent="0" defTabSz="914400" eaLnBrk="1" fontAlgn="auto" latinLnBrk="0" hangingPunct="1">
            <a:lnSpc>
              <a:spcPts val="1200"/>
            </a:lnSpc>
            <a:spcBef>
              <a:spcPts val="0"/>
            </a:spcBef>
            <a:spcAft>
              <a:spcPts val="0"/>
            </a:spcAft>
            <a:buClrTx/>
            <a:buSzTx/>
            <a:buFontTx/>
            <a:buNone/>
            <a:tabLst/>
            <a:defRPr/>
          </a:pPr>
          <a:r>
            <a:rPr lang="nl-NL" sz="1000" b="0" i="0" baseline="0">
              <a:solidFill>
                <a:sysClr val="windowText" lastClr="000000"/>
              </a:solidFill>
              <a:effectLst/>
              <a:latin typeface="Verdana" panose="020B0604030504040204" pitchFamily="34" charset="0"/>
              <a:ea typeface="Verdana" panose="020B0604030504040204" pitchFamily="34" charset="0"/>
              <a:cs typeface="+mn-cs"/>
            </a:rPr>
            <a:t>- Voor een pilotproject </a:t>
          </a:r>
          <a:r>
            <a:rPr lang="nl-NL" sz="1000" b="0" i="0">
              <a:solidFill>
                <a:sysClr val="windowText" lastClr="000000"/>
              </a:solidFill>
              <a:effectLst/>
              <a:latin typeface="Verdana" panose="020B0604030504040204" pitchFamily="34" charset="0"/>
              <a:ea typeface="Verdana" panose="020B0604030504040204" pitchFamily="34" charset="0"/>
              <a:cs typeface="+mn-cs"/>
            </a:rPr>
            <a:t>hoeft u alleen de pilot-tabbladen in te vullen. </a:t>
          </a:r>
          <a:endParaRPr lang="nl-NL" sz="1000">
            <a:solidFill>
              <a:sysClr val="windowText" lastClr="000000"/>
            </a:solidFill>
            <a:effectLst/>
            <a:latin typeface="Verdana" panose="020B0604030504040204" pitchFamily="34" charset="0"/>
            <a:ea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mn-cs"/>
            </a:rPr>
            <a:t>-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Het is niet mogelijk om een pilotproject en een demonstratieproject te combineren in één subsidieproject. </a:t>
          </a:r>
          <a:endParaRPr lang="nl-NL" sz="1000">
            <a:solidFill>
              <a:sysClr val="windowText" lastClr="000000"/>
            </a:solidFill>
            <a:effectLst/>
            <a:latin typeface="Verdana" panose="020B0604030504040204" pitchFamily="34" charset="0"/>
            <a:ea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demonstratieproject is het</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wel mogelijk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om ook nog een deel experimentele ontwikkeling op te</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voeren. Voor een demonstratieproject met  experimentele ontwikkeling kunt u de tabbladden 'Pilot' gebruiken. </a:t>
          </a:r>
        </a:p>
        <a:p>
          <a:pPr marL="0" marR="0" lvl="0" indent="0" defTabSz="914400" eaLnBrk="1" fontAlgn="auto" latinLnBrk="0" hangingPunct="1">
            <a:lnSpc>
              <a:spcPts val="1200"/>
            </a:lnSpc>
            <a:spcBef>
              <a:spcPts val="0"/>
            </a:spcBef>
            <a:spcAft>
              <a:spcPts val="0"/>
            </a:spcAft>
            <a:buClrTx/>
            <a:buSzTx/>
            <a:buFontTx/>
            <a:buNone/>
            <a:tabLst/>
            <a:defRPr/>
          </a:pPr>
          <a:r>
            <a:rPr lang="nl-NL" sz="1000">
              <a:solidFill>
                <a:sysClr val="windowText" lastClr="000000"/>
              </a:solidFill>
              <a:effectLst/>
              <a:latin typeface="Verdana" panose="020B0604030504040204" pitchFamily="34" charset="0"/>
              <a:ea typeface="Verdana" panose="020B0604030504040204" pitchFamily="34" charset="0"/>
              <a:cs typeface="+mn-cs"/>
            </a:rPr>
            <a:t>- Experimentele ontwikkeling is breder dan een pilot. Pilot is een soort onderdeel van een experimentele ontwikkeling. </a:t>
          </a:r>
        </a:p>
        <a:p>
          <a:pPr marL="0" marR="0" lvl="0" indent="0" defTabSz="914400" eaLnBrk="1" fontAlgn="auto" latinLnBrk="0" hangingPunct="1">
            <a:lnSpc>
              <a:spcPts val="1200"/>
            </a:lnSpc>
            <a:spcBef>
              <a:spcPts val="0"/>
            </a:spcBef>
            <a:spcAft>
              <a:spcPts val="0"/>
            </a:spcAft>
            <a:buClrTx/>
            <a:buSzTx/>
            <a:buFontTx/>
            <a:buNone/>
            <a:tabLst/>
            <a:defRPr/>
          </a:pPr>
          <a:r>
            <a:rPr lang="nl-NL" sz="1000">
              <a:solidFill>
                <a:sysClr val="windowText" lastClr="000000"/>
              </a:solidFill>
              <a:effectLst/>
              <a:latin typeface="Verdana" panose="020B0604030504040204" pitchFamily="34" charset="0"/>
              <a:ea typeface="Verdana" panose="020B0604030504040204" pitchFamily="34" charset="0"/>
              <a:cs typeface="+mn-cs"/>
            </a:rPr>
            <a:t>Dus u doet of een pilot project of een demonstratie project, maar bij een demonstratieproject kunt</a:t>
          </a:r>
          <a:r>
            <a:rPr lang="nl-NL" sz="1000" baseline="0">
              <a:solidFill>
                <a:sysClr val="windowText" lastClr="000000"/>
              </a:solidFill>
              <a:effectLst/>
              <a:latin typeface="Verdana" panose="020B0604030504040204" pitchFamily="34" charset="0"/>
              <a:ea typeface="Verdana" panose="020B0604030504040204" pitchFamily="34" charset="0"/>
              <a:cs typeface="+mn-cs"/>
            </a:rPr>
            <a:t> u </a:t>
          </a:r>
          <a:r>
            <a:rPr lang="nl-NL" sz="1000">
              <a:solidFill>
                <a:sysClr val="windowText" lastClr="000000"/>
              </a:solidFill>
              <a:effectLst/>
              <a:latin typeface="Verdana" panose="020B0604030504040204" pitchFamily="34" charset="0"/>
              <a:ea typeface="Verdana" panose="020B0604030504040204" pitchFamily="34" charset="0"/>
              <a:cs typeface="+mn-cs"/>
            </a:rPr>
            <a:t>experimentele onderzoeksactiviteiten uitvoeren,</a:t>
          </a:r>
          <a:r>
            <a:rPr lang="nl-NL" sz="1000" baseline="0">
              <a:solidFill>
                <a:sysClr val="windowText" lastClr="000000"/>
              </a:solidFill>
              <a:effectLst/>
              <a:latin typeface="Verdana" panose="020B0604030504040204" pitchFamily="34" charset="0"/>
              <a:ea typeface="Verdana" panose="020B0604030504040204" pitchFamily="34" charset="0"/>
              <a:cs typeface="+mn-cs"/>
            </a:rPr>
            <a:t> </a:t>
          </a:r>
          <a:r>
            <a:rPr lang="nl-NL" sz="1000">
              <a:solidFill>
                <a:sysClr val="windowText" lastClr="000000"/>
              </a:solidFill>
              <a:effectLst/>
              <a:latin typeface="Verdana" panose="020B0604030504040204" pitchFamily="34" charset="0"/>
              <a:ea typeface="Verdana" panose="020B0604030504040204" pitchFamily="34" charset="0"/>
              <a:cs typeface="+mn-cs"/>
            </a:rPr>
            <a:t>niet zijnde een pilot project. </a:t>
          </a:r>
          <a:r>
            <a:rPr lang="nl-NL" sz="1000" baseline="0">
              <a:solidFill>
                <a:sysClr val="windowText" lastClr="000000"/>
              </a:solidFill>
              <a:effectLst/>
              <a:latin typeface="Verdana" panose="020B0604030504040204" pitchFamily="34" charset="0"/>
              <a:ea typeface="Verdana" panose="020B0604030504040204" pitchFamily="34" charset="0"/>
              <a:cs typeface="+mn-cs"/>
            </a:rPr>
            <a:t>De kosten voor onderzoeksactiviteiten vult u</a:t>
          </a:r>
          <a:r>
            <a:rPr lang="nl-NL" sz="1000">
              <a:solidFill>
                <a:sysClr val="windowText" lastClr="000000"/>
              </a:solidFill>
              <a:effectLst/>
              <a:latin typeface="Verdana" panose="020B0604030504040204" pitchFamily="34" charset="0"/>
              <a:ea typeface="Verdana" panose="020B0604030504040204" pitchFamily="34" charset="0"/>
              <a:cs typeface="+mn-cs"/>
            </a:rPr>
            <a:t> in op het pilottabblad.</a:t>
          </a:r>
        </a:p>
        <a:p>
          <a:pPr>
            <a:lnSpc>
              <a:spcPts val="1200"/>
            </a:lnSpc>
          </a:pPr>
          <a:r>
            <a:rPr lang="nl-NL" sz="1000">
              <a:solidFill>
                <a:srgbClr val="FF0000"/>
              </a:solidFill>
              <a:effectLst/>
              <a:latin typeface="Verdana" panose="020B0604030504040204" pitchFamily="34" charset="0"/>
              <a:ea typeface="Verdana" panose="020B0604030504040204" pitchFamily="34" charset="0"/>
              <a:cs typeface="+mn-cs"/>
            </a:rPr>
            <a:t> </a:t>
          </a: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Experimentele ontwikkeling geldt de kostensystematiek waarbij onderzoek gesubsidieerd kan worden, daarom is dit gebaseerd op het subsidiëren van loonkosten. Kosten voor de aanschaf van apparatuur is in beginsel alleen subsidiabel op basis van afschrijving, omdat aangeschafte apparatuur na het project nog voor andere projecten ingezet kan worden. In het geval van experimentele ontwikkeling wordt vaak een installatie ontworpen die daarna hetzij wordt afgebroken, hetzij als demonstratiemodel blijft bestaan. Als de restwaarde na afloop van het project nihil is, dan dient u dat te motiveren in het toelichtingenveld. Indien het demonstratiemodel na afloop bijvoorbeeld energie blijft produceren of afval blijft recyclen dan dient u dat als restwaarde van de aanschafwaarde af te trekken.</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BTW</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p>
      </xdr:txBody>
    </xdr:sp>
    <xdr:clientData/>
  </xdr:oneCellAnchor>
  <xdr:oneCellAnchor>
    <xdr:from>
      <xdr:col>1</xdr:col>
      <xdr:colOff>19051</xdr:colOff>
      <xdr:row>37</xdr:row>
      <xdr:rowOff>9525</xdr:rowOff>
    </xdr:from>
    <xdr:ext cx="10039126" cy="384455"/>
    <xdr:sp macro="" textlink="">
      <xdr:nvSpPr>
        <xdr:cNvPr id="5" name="Tekstvak 4">
          <a:extLst>
            <a:ext uri="{FF2B5EF4-FFF2-40B4-BE49-F238E27FC236}">
              <a16:creationId xmlns:a16="http://schemas.microsoft.com/office/drawing/2014/main" id="{00D98CCA-D379-4154-F7E1-E491A2943DF7}"/>
            </a:ext>
          </a:extLst>
        </xdr:cNvPr>
        <xdr:cNvSpPr txBox="1"/>
      </xdr:nvSpPr>
      <xdr:spPr>
        <a:xfrm>
          <a:off x="228601" y="5448300"/>
          <a:ext cx="10039126"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loonkosten moeten berekend worden volgens de door de regeling geaccepteerde methodiek.</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volgende methodieken worden geaccepteerd:</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1326" name="Afbeelding 2">
          <a:extLst>
            <a:ext uri="{FF2B5EF4-FFF2-40B4-BE49-F238E27FC236}">
              <a16:creationId xmlns:a16="http://schemas.microsoft.com/office/drawing/2014/main" id="{5DEDBFBC-84B0-2267-3CBD-64EC1AE6E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152400</xdr:colOff>
      <xdr:row>8</xdr:row>
      <xdr:rowOff>38098</xdr:rowOff>
    </xdr:from>
    <xdr:ext cx="10349256" cy="4648202"/>
    <xdr:sp macro="" textlink="">
      <xdr:nvSpPr>
        <xdr:cNvPr id="3" name="Tekstvak 2">
          <a:extLst>
            <a:ext uri="{FF2B5EF4-FFF2-40B4-BE49-F238E27FC236}">
              <a16:creationId xmlns:a16="http://schemas.microsoft.com/office/drawing/2014/main" id="{30105A55-0800-1507-8316-DEDDCA0A8095}"/>
            </a:ext>
          </a:extLst>
        </xdr:cNvPr>
        <xdr:cNvSpPr txBox="1"/>
      </xdr:nvSpPr>
      <xdr:spPr>
        <a:xfrm>
          <a:off x="152400" y="1495423"/>
          <a:ext cx="10349256" cy="4648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U vult het tabblad 'Demo (geen infra)' in als u subsidie aanvraagt voor een demonstratieproject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dat valt onder </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investeringssteun voor energie-efficiëntiemaatregelen, energie uit hernieuwbare bronnen, circulaire economie</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om het niveau van milieubescherming te verhogen. </a:t>
          </a: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betreft dan de volgende onderwerpen:</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anders dan in gebouwen(art. 38 AGVV) </a:t>
          </a: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 uit hernieuwbare energiebronnen (art. 41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economie(art. 47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Energie-efficiëntiemaatregelen (art. 38 bis AGVV) of Energie uit hernieuwbare bronnen (art. 41 AGVV) </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Overige CO2-reducerende maatregelen: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Investeringssteun voor milieubescherming (art. 36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Waterstof en groene chemie: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Investeringssteun voor milieubescherming (art. 36 AGVV), Energie-efficiëntiemaatregelen anders dan in gebouwen (art. 38 AGVV) of Energie uit hernieuwbare energiebronnen (art. 41 AGVV) en Test- en expirimenteerinfrastructuur (art. 26bis AGVV)</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Vergassing van reststromen </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(art. 41 AGVV) en (art. 47 AGVV)</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Kiest u voor kostenopgave met nulscenario?</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artikelen 36, 38 of 47 van de AGVV geeft u de subsidiabele investeringskosten op en daarna worden daar de kosten vanaf getrokken die u in 'normale' referentiesituatie/nulscenario nodig zou hebben. U krijgt dus alleen subsidie over de meerkosten ten opzichte van een minder milieuvriendelijke investering. Informatie over de nulscenario's vindt u in bijlage 6 van de DEI-handleiding.</a:t>
          </a:r>
        </a:p>
        <a:p>
          <a:pPr marL="0" marR="0" lvl="0" indent="0" defTabSz="914400" eaLnBrk="1" fontAlgn="auto" latinLnBrk="0" hangingPunct="1">
            <a:lnSpc>
              <a:spcPts val="1200"/>
            </a:lnSpc>
            <a:spcBef>
              <a:spcPts val="0"/>
            </a:spcBef>
            <a:spcAft>
              <a:spcPts val="0"/>
            </a:spcAft>
            <a:buClrTx/>
            <a:buSzTx/>
            <a:buFontTx/>
            <a:buNone/>
            <a:tabLst/>
            <a:defRPr/>
          </a:pPr>
          <a:endParaRPr lang="nl-NL" sz="1000" b="0" baseline="0">
            <a:solidFill>
              <a:sysClr val="windowText" lastClr="000000"/>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mn-cs"/>
            </a:rPr>
            <a:t>Kiest u ervoor om geen nulscenario vast te stellen?</a:t>
          </a:r>
          <a:endParaRPr lang="nl-NL" sz="1000">
            <a:solidFill>
              <a:sysClr val="windowText" lastClr="000000"/>
            </a:solidFill>
            <a:effectLst/>
            <a:latin typeface="Verdana" panose="020B0604030504040204" pitchFamily="34" charset="0"/>
            <a:ea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voor artikelen 36 of 38 van de AGVV ervoor kiest om geen nulscenario vast te stellen, dan wordt het maximale subsidiepercentage en de eventuele opslagen voor MKB-onderneming gehalveerd.</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Onder artikel 38 bis en 41 van de AGVV is geen referentie-investering (meer) nodig.  </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161926</xdr:colOff>
      <xdr:row>68</xdr:row>
      <xdr:rowOff>9525</xdr:rowOff>
    </xdr:from>
    <xdr:ext cx="10039117" cy="998267"/>
    <xdr:sp macro="" textlink="">
      <xdr:nvSpPr>
        <xdr:cNvPr id="4" name="Tekstvak 3">
          <a:extLst>
            <a:ext uri="{FF2B5EF4-FFF2-40B4-BE49-F238E27FC236}">
              <a16:creationId xmlns:a16="http://schemas.microsoft.com/office/drawing/2014/main" id="{5FDCEE83-04A3-404B-8D7C-DF6EB5E3D545}"/>
            </a:ext>
          </a:extLst>
        </xdr:cNvPr>
        <xdr:cNvSpPr txBox="1"/>
      </xdr:nvSpPr>
      <xdr:spPr>
        <a:xfrm>
          <a:off x="161926" y="11325225"/>
          <a:ext cx="10039117"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Hier</a:t>
          </a:r>
          <a:r>
            <a:rPr lang="nl-NL" sz="1000" baseline="0">
              <a:latin typeface="Verdana" panose="020B0604030504040204" pitchFamily="34" charset="0"/>
              <a:ea typeface="Verdana" panose="020B0604030504040204" pitchFamily="34" charset="0"/>
              <a:cs typeface="Verdana" panose="020B0604030504040204" pitchFamily="34" charset="0"/>
            </a:rPr>
            <a:t>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a:t>
          </a:r>
          <a:r>
            <a:rPr lang="nl-NL" sz="1000" baseline="0">
              <a:latin typeface="Verdana" panose="020B0604030504040204" pitchFamily="34" charset="0"/>
              <a:ea typeface="Verdana" panose="020B0604030504040204" pitchFamily="34" charset="0"/>
              <a:cs typeface="Verdana" panose="020B0604030504040204" pitchFamily="34" charset="0"/>
            </a:rPr>
            <a:t> verwerving van licenties onder octrooi.</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a:p>
          <a:pPr marL="171450" indent="-171450">
            <a:lnSpc>
              <a:spcPts val="1200"/>
            </a:lnSpc>
            <a:buFont typeface="Arial" panose="020B0604020202020204" pitchFamily="34" charset="0"/>
            <a:buChar char="•"/>
          </a:pPr>
          <a:endParaRPr lang="nl-NL" sz="1000" baseline="0">
            <a:latin typeface="Verdana" panose="020B0604030504040204" pitchFamily="34" charset="0"/>
            <a:ea typeface="Verdana" panose="020B0604030504040204" pitchFamily="34" charset="0"/>
            <a:cs typeface="Verdana" panose="020B0604030504040204" pitchFamily="34" charset="0"/>
          </a:endParaRPr>
        </a:p>
        <a:p>
          <a:pPr marL="0" indent="0">
            <a:lnSpc>
              <a:spcPts val="1200"/>
            </a:lnSpc>
            <a:buFontTx/>
            <a:buNone/>
          </a:pPr>
          <a:r>
            <a:rPr lang="nl-NL" sz="1000">
              <a:latin typeface="Verdana" panose="020B0604030504040204" pitchFamily="34" charset="0"/>
              <a:ea typeface="Verdana" panose="020B0604030504040204" pitchFamily="34" charset="0"/>
              <a:cs typeface="Verdana" panose="020B0604030504040204" pitchFamily="34" charset="0"/>
            </a:rPr>
            <a:t>N.B. Patentkosten en certificeringskosten voor het nieuw ontwikkelde apparaat/installatie zijn niet subsidiabel.</a:t>
          </a:r>
        </a:p>
      </xdr:txBody>
    </xdr:sp>
    <xdr:clientData/>
  </xdr:oneCellAnchor>
  <xdr:oneCellAnchor>
    <xdr:from>
      <xdr:col>0</xdr:col>
      <xdr:colOff>200025</xdr:colOff>
      <xdr:row>82</xdr:row>
      <xdr:rowOff>0</xdr:rowOff>
    </xdr:from>
    <xdr:ext cx="10258199" cy="852084"/>
    <xdr:sp macro="" textlink="">
      <xdr:nvSpPr>
        <xdr:cNvPr id="5" name="Tekstvak 4">
          <a:extLst>
            <a:ext uri="{FF2B5EF4-FFF2-40B4-BE49-F238E27FC236}">
              <a16:creationId xmlns:a16="http://schemas.microsoft.com/office/drawing/2014/main" id="{481238F6-5703-1361-272D-896B25014B08}"/>
            </a:ext>
          </a:extLst>
        </xdr:cNvPr>
        <xdr:cNvSpPr txBox="1"/>
      </xdr:nvSpPr>
      <xdr:spPr>
        <a:xfrm>
          <a:off x="200025" y="13601700"/>
          <a:ext cx="102581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e.d. , maar ook om EIA, SDE+, MIA e.d..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om te horen wat dit voor uw subsidieaanvraag bij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zou kunnen betekenen.</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77</xdr:row>
      <xdr:rowOff>9526</xdr:rowOff>
    </xdr:from>
    <xdr:ext cx="10044388" cy="540332"/>
    <xdr:sp macro="" textlink="">
      <xdr:nvSpPr>
        <xdr:cNvPr id="6" name="Tekstvak 5">
          <a:extLst>
            <a:ext uri="{FF2B5EF4-FFF2-40B4-BE49-F238E27FC236}">
              <a16:creationId xmlns:a16="http://schemas.microsoft.com/office/drawing/2014/main" id="{968C4E46-05DA-2B38-3A9F-B98F77E05C5F}"/>
            </a:ext>
          </a:extLst>
        </xdr:cNvPr>
        <xdr:cNvSpPr txBox="1"/>
      </xdr:nvSpPr>
      <xdr:spPr>
        <a:xfrm>
          <a:off x="190500" y="12811126"/>
          <a:ext cx="10044388"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a:t>
          </a:r>
        </a:p>
      </xdr:txBody>
    </xdr:sp>
    <xdr:clientData/>
  </xdr:oneCellAnchor>
  <xdr:oneCellAnchor>
    <xdr:from>
      <xdr:col>0</xdr:col>
      <xdr:colOff>190500</xdr:colOff>
      <xdr:row>90</xdr:row>
      <xdr:rowOff>9525</xdr:rowOff>
    </xdr:from>
    <xdr:ext cx="10048644" cy="696207"/>
    <xdr:sp macro="" textlink="">
      <xdr:nvSpPr>
        <xdr:cNvPr id="7" name="Tekstvak 6">
          <a:extLst>
            <a:ext uri="{FF2B5EF4-FFF2-40B4-BE49-F238E27FC236}">
              <a16:creationId xmlns:a16="http://schemas.microsoft.com/office/drawing/2014/main" id="{9C44DFB9-C78F-2AE8-9B81-4267BB6C9193}"/>
            </a:ext>
          </a:extLst>
        </xdr:cNvPr>
        <xdr:cNvSpPr txBox="1"/>
      </xdr:nvSpPr>
      <xdr:spPr>
        <a:xfrm>
          <a:off x="190500" y="14935200"/>
          <a:ext cx="10048644"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161925</xdr:colOff>
      <xdr:row>38</xdr:row>
      <xdr:rowOff>9525</xdr:rowOff>
    </xdr:from>
    <xdr:ext cx="10349256" cy="696207"/>
    <xdr:sp macro="" textlink="">
      <xdr:nvSpPr>
        <xdr:cNvPr id="8" name="Tekstvak 7">
          <a:extLst>
            <a:ext uri="{FF2B5EF4-FFF2-40B4-BE49-F238E27FC236}">
              <a16:creationId xmlns:a16="http://schemas.microsoft.com/office/drawing/2014/main" id="{7DD4E4D0-6A4A-5B96-6E11-5796A8593EE2}"/>
            </a:ext>
          </a:extLst>
        </xdr:cNvPr>
        <xdr:cNvSpPr txBox="1"/>
      </xdr:nvSpPr>
      <xdr:spPr>
        <a:xfrm>
          <a:off x="161925" y="6353175"/>
          <a:ext cx="10349256"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De referentiesituatie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nulscenario betreft een in een Nederland gangbaar systeem, apparaat of techniek dat in technisch opzicht vergelijkbaar is met de beoogde investering binnen het project, maar waarmee niet hetzelfde niveau van milieubescherming kan worden bereikt. Alle (investerings)subsidie die wordt gevraagd dient aantoonbaar extra te zijn boven op de kosten die van toepassing zijn op een referentiesituatie. Om dit aan te tonen dient u voor de </a:t>
          </a:r>
          <a:r>
            <a:rPr lang="nl-NL" sz="1100">
              <a:solidFill>
                <a:sysClr val="windowText" lastClr="000000"/>
              </a:solidFill>
              <a:effectLst/>
              <a:latin typeface="+mn-lt"/>
              <a:ea typeface="+mn-ea"/>
              <a:cs typeface="+mn-cs"/>
            </a:rPr>
            <a:t> investeringskosten</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van de referentiesituatie een volledige inschatting te maken.</a:t>
          </a:r>
        </a:p>
      </xdr:txBody>
    </xdr:sp>
    <xdr:clientData/>
  </xdr:oneCellAnchor>
  <xdr:oneCellAnchor>
    <xdr:from>
      <xdr:col>0</xdr:col>
      <xdr:colOff>152400</xdr:colOff>
      <xdr:row>44</xdr:row>
      <xdr:rowOff>9525</xdr:rowOff>
    </xdr:from>
    <xdr:ext cx="10349256" cy="1154137"/>
    <xdr:sp macro="" textlink="">
      <xdr:nvSpPr>
        <xdr:cNvPr id="9" name="Tekstvak 8">
          <a:extLst>
            <a:ext uri="{FF2B5EF4-FFF2-40B4-BE49-F238E27FC236}">
              <a16:creationId xmlns:a16="http://schemas.microsoft.com/office/drawing/2014/main" id="{8AF96E78-98F3-25E1-53C3-61211CAF6046}"/>
            </a:ext>
          </a:extLst>
        </xdr:cNvPr>
        <xdr:cNvSpPr txBox="1"/>
      </xdr:nvSpPr>
      <xdr:spPr>
        <a:xfrm>
          <a:off x="152400" y="7353300"/>
          <a:ext cx="10349256" cy="1154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Hieronder vallen: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 </a:t>
          </a:r>
        </a:p>
      </xdr:txBody>
    </xdr:sp>
    <xdr:clientData/>
  </xdr:oneCellAnchor>
  <xdr:oneCellAnchor>
    <xdr:from>
      <xdr:col>0</xdr:col>
      <xdr:colOff>152400</xdr:colOff>
      <xdr:row>53</xdr:row>
      <xdr:rowOff>9525</xdr:rowOff>
    </xdr:from>
    <xdr:ext cx="10349256" cy="842145"/>
    <xdr:sp macro="" textlink="">
      <xdr:nvSpPr>
        <xdr:cNvPr id="10" name="Tekstvak 9">
          <a:extLst>
            <a:ext uri="{FF2B5EF4-FFF2-40B4-BE49-F238E27FC236}">
              <a16:creationId xmlns:a16="http://schemas.microsoft.com/office/drawing/2014/main" id="{5D29E125-BA70-F558-AB52-734CF24ACE16}"/>
            </a:ext>
          </a:extLst>
        </xdr:cNvPr>
        <xdr:cNvSpPr txBox="1"/>
      </xdr:nvSpPr>
      <xdr:spPr>
        <a:xfrm>
          <a:off x="152400" y="8839200"/>
          <a:ext cx="10349256" cy="842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project en blijven bijdragen aan het doel van de subsidie.</a:t>
          </a:r>
          <a:r>
            <a:rPr lang="nl-NL" sz="1000">
              <a:latin typeface="Verdana" panose="020B0604030504040204" pitchFamily="34" charset="0"/>
              <a:ea typeface="Verdana" panose="020B0604030504040204" pitchFamily="34" charset="0"/>
              <a:cs typeface="Verdana" panose="020B0604030504040204" pitchFamily="34" charset="0"/>
            </a:rPr>
            <a:t> </a:t>
          </a:r>
        </a:p>
        <a:p>
          <a:pPr>
            <a:lnSpc>
              <a:spcPts val="1200"/>
            </a:lnSpc>
          </a:pPr>
          <a:endParaRPr lang="nl-NL" sz="100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152400</xdr:colOff>
      <xdr:row>60</xdr:row>
      <xdr:rowOff>9525</xdr:rowOff>
    </xdr:from>
    <xdr:ext cx="10349256" cy="894957"/>
    <xdr:sp macro="" textlink="">
      <xdr:nvSpPr>
        <xdr:cNvPr id="11" name="Tekstvak 10">
          <a:extLst>
            <a:ext uri="{FF2B5EF4-FFF2-40B4-BE49-F238E27FC236}">
              <a16:creationId xmlns:a16="http://schemas.microsoft.com/office/drawing/2014/main" id="{ADCA21A2-EFD6-5F0C-FD04-412CBCDD979B}"/>
            </a:ext>
          </a:extLst>
        </xdr:cNvPr>
        <xdr:cNvSpPr txBox="1"/>
      </xdr:nvSpPr>
      <xdr:spPr>
        <a:xfrm>
          <a:off x="152400" y="10001250"/>
          <a:ext cx="10349256" cy="8949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zaak meer zijn. Hulpmiddelen zijn zelfstandige zaken die speciaal voor het project worden aangeschaft, niet langer dan gedurende het project worden gebruikt en na afloop </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van het project niet meer bruikbaar zijn.</a:t>
          </a:r>
        </a:p>
        <a:p>
          <a:pPr>
            <a:lnSpc>
              <a:spcPts val="1200"/>
            </a:lnSpc>
          </a:pPr>
          <a:endPar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N.B. Het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gaat hier niet om exploitatiekosten, bij de Demo (geen infra) kunnen alleen investeringskosten opgevoerd worden.</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endPar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2452" name="Afbeelding 2">
          <a:extLst>
            <a:ext uri="{FF2B5EF4-FFF2-40B4-BE49-F238E27FC236}">
              <a16:creationId xmlns:a16="http://schemas.microsoft.com/office/drawing/2014/main" id="{8D487E4A-83D8-2B21-CEB6-E8A5AACF9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9CD60295-AB9E-14B7-089A-8F526CA460F9}"/>
            </a:ext>
          </a:extLst>
        </xdr:cNvPr>
        <xdr:cNvSpPr txBox="1"/>
      </xdr:nvSpPr>
      <xdr:spPr>
        <a:xfrm>
          <a:off x="213361" y="1645921"/>
          <a:ext cx="10159010"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56</xdr:row>
      <xdr:rowOff>9525</xdr:rowOff>
    </xdr:from>
    <xdr:ext cx="10048642" cy="704006"/>
    <xdr:sp macro="" textlink="">
      <xdr:nvSpPr>
        <xdr:cNvPr id="4" name="Tekstvak 3">
          <a:extLst>
            <a:ext uri="{FF2B5EF4-FFF2-40B4-BE49-F238E27FC236}">
              <a16:creationId xmlns:a16="http://schemas.microsoft.com/office/drawing/2014/main" id="{F8FF02F9-C0BE-E583-5AC9-84655227C2F2}"/>
            </a:ext>
          </a:extLst>
        </xdr:cNvPr>
        <xdr:cNvSpPr txBox="1"/>
      </xdr:nvSpPr>
      <xdr:spPr>
        <a:xfrm>
          <a:off x="171450" y="9420225"/>
          <a:ext cx="10048642" cy="7040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200026</xdr:colOff>
      <xdr:row>29</xdr:row>
      <xdr:rowOff>9525</xdr:rowOff>
    </xdr:from>
    <xdr:ext cx="10034871" cy="998267"/>
    <xdr:sp macro="" textlink="">
      <xdr:nvSpPr>
        <xdr:cNvPr id="5" name="Tekstvak 4">
          <a:extLst>
            <a:ext uri="{FF2B5EF4-FFF2-40B4-BE49-F238E27FC236}">
              <a16:creationId xmlns:a16="http://schemas.microsoft.com/office/drawing/2014/main" id="{C222199A-7BAA-1486-A1DD-9E6DB9694AA4}"/>
            </a:ext>
          </a:extLst>
        </xdr:cNvPr>
        <xdr:cNvSpPr txBox="1"/>
      </xdr:nvSpPr>
      <xdr:spPr>
        <a:xfrm>
          <a:off x="200026" y="4895850"/>
          <a:ext cx="10034871"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Exploitatiewinst: “Het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Om de exploitatiewinst te berekenen vult u het tabblad 'Exploitatie' in.</a:t>
          </a:r>
        </a:p>
      </xdr:txBody>
    </xdr:sp>
    <xdr:clientData/>
  </xdr:oneCellAnchor>
  <xdr:oneCellAnchor>
    <xdr:from>
      <xdr:col>0</xdr:col>
      <xdr:colOff>200025</xdr:colOff>
      <xdr:row>62</xdr:row>
      <xdr:rowOff>19050</xdr:rowOff>
    </xdr:from>
    <xdr:ext cx="9922767" cy="228580"/>
    <xdr:sp macro="" textlink="">
      <xdr:nvSpPr>
        <xdr:cNvPr id="6" name="Tekstvak 5">
          <a:extLst>
            <a:ext uri="{FF2B5EF4-FFF2-40B4-BE49-F238E27FC236}">
              <a16:creationId xmlns:a16="http://schemas.microsoft.com/office/drawing/2014/main" id="{E82B9DE4-2AEF-0113-AE17-13CFC6FB851A}"/>
            </a:ext>
          </a:extLst>
        </xdr:cNvPr>
        <xdr:cNvSpPr txBox="1"/>
      </xdr:nvSpPr>
      <xdr:spPr>
        <a:xfrm>
          <a:off x="200025" y="10429875"/>
          <a:ext cx="9922767" cy="228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vult het tabblad 'Exploitatie' in. Het berekende eindsaldo verschijnt automatisch in het tabblad 'Demo-Infra' bij onderdeel B. </a:t>
          </a:r>
        </a:p>
      </xdr:txBody>
    </xdr:sp>
    <xdr:clientData/>
  </xdr:oneCellAnchor>
  <xdr:oneCellAnchor>
    <xdr:from>
      <xdr:col>0</xdr:col>
      <xdr:colOff>200025</xdr:colOff>
      <xdr:row>65</xdr:row>
      <xdr:rowOff>9525</xdr:rowOff>
    </xdr:from>
    <xdr:ext cx="9968351" cy="540332"/>
    <xdr:sp macro="" textlink="">
      <xdr:nvSpPr>
        <xdr:cNvPr id="7" name="Tekstvak 6">
          <a:extLst>
            <a:ext uri="{FF2B5EF4-FFF2-40B4-BE49-F238E27FC236}">
              <a16:creationId xmlns:a16="http://schemas.microsoft.com/office/drawing/2014/main" id="{E4B65DCD-E1E5-7EFB-55AB-951B0FD3046D}"/>
            </a:ext>
          </a:extLst>
        </xdr:cNvPr>
        <xdr:cNvSpPr txBox="1"/>
      </xdr:nvSpPr>
      <xdr:spPr>
        <a:xfrm>
          <a:off x="200025" y="1099185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70</xdr:row>
      <xdr:rowOff>38100</xdr:rowOff>
    </xdr:from>
    <xdr:ext cx="10015815" cy="688256"/>
    <xdr:sp macro="" textlink="">
      <xdr:nvSpPr>
        <xdr:cNvPr id="8" name="Tekstvak 7">
          <a:extLst>
            <a:ext uri="{FF2B5EF4-FFF2-40B4-BE49-F238E27FC236}">
              <a16:creationId xmlns:a16="http://schemas.microsoft.com/office/drawing/2014/main" id="{6DCF88ED-6583-DBCE-6217-528965B8C819}"/>
            </a:ext>
          </a:extLst>
        </xdr:cNvPr>
        <xdr:cNvSpPr txBox="1"/>
      </xdr:nvSpPr>
      <xdr:spPr>
        <a:xfrm>
          <a:off x="200025" y="11820525"/>
          <a:ext cx="10015815" cy="688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190500</xdr:colOff>
      <xdr:row>8</xdr:row>
      <xdr:rowOff>9525</xdr:rowOff>
    </xdr:from>
    <xdr:ext cx="10254029" cy="3035628"/>
    <xdr:sp macro="" textlink="">
      <xdr:nvSpPr>
        <xdr:cNvPr id="9" name="Tekstvak 8">
          <a:extLst>
            <a:ext uri="{FF2B5EF4-FFF2-40B4-BE49-F238E27FC236}">
              <a16:creationId xmlns:a16="http://schemas.microsoft.com/office/drawing/2014/main" id="{A1F43947-A4B7-ABBA-1A00-976DA1DB6AB1}"/>
            </a:ext>
          </a:extLst>
        </xdr:cNvPr>
        <xdr:cNvSpPr txBox="1"/>
      </xdr:nvSpPr>
      <xdr:spPr>
        <a:xfrm>
          <a:off x="190500" y="1466850"/>
          <a:ext cx="10254029" cy="3035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U vult het tabblad 'Demo Infra' 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'Exploitatie' in als u subsidie aanvraagt voor een demonstratieproject dat valt onder investeringssteun voor infrastructuurprojecten. </a:t>
          </a: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de volgende onderwerpen:</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Lokale infrastructuur</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energie-efficiënte stadsverwarming en -koeling </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(art. 46 AGVV) of  lokale infrastructuurvoorzieningen (art. 56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energie-efficiënte stadsverwarming en -koeling betreft kosten van het distributienetwerk.</a:t>
          </a: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lokale infrastructuur is beperkt tot enkele toegewezen gebieden in Nederland en moet het bijdragen aan een beter (lokaal) ondernemings- en consumentenklimaat.</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en daarna wordt daar de exploitatiewinst gedurende de economische levensduur (minimaal 5 jaar) na de investering van afgetrokken. U krijgt dus alleen subsidie over de 'onrendabele top' van uw investering.</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37</xdr:row>
      <xdr:rowOff>9525</xdr:rowOff>
    </xdr:from>
    <xdr:ext cx="10096499" cy="852084"/>
    <xdr:sp macro="" textlink="">
      <xdr:nvSpPr>
        <xdr:cNvPr id="10" name="Tekstvak 9">
          <a:extLst>
            <a:ext uri="{FF2B5EF4-FFF2-40B4-BE49-F238E27FC236}">
              <a16:creationId xmlns:a16="http://schemas.microsoft.com/office/drawing/2014/main" id="{0F58B61F-4185-FE06-7825-7C2C3BED284F}"/>
            </a:ext>
          </a:extLst>
        </xdr:cNvPr>
        <xdr:cNvSpPr txBox="1"/>
      </xdr:nvSpPr>
      <xdr:spPr>
        <a:xfrm>
          <a:off x="179070" y="621982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180975</xdr:colOff>
      <xdr:row>44</xdr:row>
      <xdr:rowOff>9525</xdr:rowOff>
    </xdr:from>
    <xdr:ext cx="10025509" cy="852084"/>
    <xdr:sp macro="" textlink="">
      <xdr:nvSpPr>
        <xdr:cNvPr id="11" name="Tekstvak 10">
          <a:extLst>
            <a:ext uri="{FF2B5EF4-FFF2-40B4-BE49-F238E27FC236}">
              <a16:creationId xmlns:a16="http://schemas.microsoft.com/office/drawing/2014/main" id="{E48A0F79-B7BC-83E3-4DD9-F4113A650597}"/>
            </a:ext>
          </a:extLst>
        </xdr:cNvPr>
        <xdr:cNvSpPr txBox="1"/>
      </xdr:nvSpPr>
      <xdr:spPr>
        <a:xfrm>
          <a:off x="180975" y="7381875"/>
          <a:ext cx="1002550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pPr>
            <a:lnSpc>
              <a:spcPts val="1200"/>
            </a:lnSpc>
          </a:pPr>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190500</xdr:colOff>
      <xdr:row>77</xdr:row>
      <xdr:rowOff>9525</xdr:rowOff>
    </xdr:from>
    <xdr:ext cx="10258199" cy="696207"/>
    <xdr:sp macro="" textlink="">
      <xdr:nvSpPr>
        <xdr:cNvPr id="12" name="Tekstvak 11">
          <a:extLst>
            <a:ext uri="{FF2B5EF4-FFF2-40B4-BE49-F238E27FC236}">
              <a16:creationId xmlns:a16="http://schemas.microsoft.com/office/drawing/2014/main" id="{E4923F05-841E-4689-5EE1-5F17A1771B5E}"/>
            </a:ext>
          </a:extLst>
        </xdr:cNvPr>
        <xdr:cNvSpPr txBox="1"/>
      </xdr:nvSpPr>
      <xdr:spPr>
        <a:xfrm>
          <a:off x="190500" y="12954000"/>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0</xdr:colOff>
      <xdr:row>50</xdr:row>
      <xdr:rowOff>9525</xdr:rowOff>
    </xdr:from>
    <xdr:ext cx="10025331" cy="696207"/>
    <xdr:sp macro="" textlink="">
      <xdr:nvSpPr>
        <xdr:cNvPr id="13" name="Tekstvak 12">
          <a:extLst>
            <a:ext uri="{FF2B5EF4-FFF2-40B4-BE49-F238E27FC236}">
              <a16:creationId xmlns:a16="http://schemas.microsoft.com/office/drawing/2014/main" id="{0EA63292-CCFE-2E98-4C5C-095F36256D27}"/>
            </a:ext>
          </a:extLst>
        </xdr:cNvPr>
        <xdr:cNvSpPr txBox="1"/>
      </xdr:nvSpPr>
      <xdr:spPr>
        <a:xfrm>
          <a:off x="209550" y="8420100"/>
          <a:ext cx="10025331"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 zaak meer zijn. Onder de kosten hiervan worden ook begrepen de kosten van verloren productie bij beproevingen.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Hulpmiddelen zijn zelfstandige zaken die speciaal voor het project worden aangeschaft, niet langer dan gedurende het project worden gebruikt en na afloop van het project niet meer bruikbaar zijn. </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66673</xdr:colOff>
      <xdr:row>2</xdr:row>
      <xdr:rowOff>95250</xdr:rowOff>
    </xdr:from>
    <xdr:ext cx="10662068" cy="1524648"/>
    <xdr:sp macro="" textlink="">
      <xdr:nvSpPr>
        <xdr:cNvPr id="2" name="Tekstvak 1">
          <a:extLst>
            <a:ext uri="{FF2B5EF4-FFF2-40B4-BE49-F238E27FC236}">
              <a16:creationId xmlns:a16="http://schemas.microsoft.com/office/drawing/2014/main" id="{4EE2B4B5-4100-851F-3A72-0BC505F196F5}"/>
            </a:ext>
          </a:extLst>
        </xdr:cNvPr>
        <xdr:cNvSpPr txBox="1"/>
      </xdr:nvSpPr>
      <xdr:spPr>
        <a:xfrm>
          <a:off x="66673" y="476250"/>
          <a:ext cx="10662068" cy="15246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pPr>
            <a:lnSpc>
              <a:spcPts val="1200"/>
            </a:lnSpc>
          </a:pPr>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900" b="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Toelichting</a:t>
          </a:r>
        </a:p>
        <a:p>
          <a:pPr>
            <a:lnSpc>
              <a:spcPts val="1200"/>
            </a:lnSpc>
          </a:pPr>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47623</xdr:colOff>
      <xdr:row>11</xdr:row>
      <xdr:rowOff>71718</xdr:rowOff>
    </xdr:from>
    <xdr:ext cx="10662068" cy="1883721"/>
    <xdr:sp macro="" textlink="">
      <xdr:nvSpPr>
        <xdr:cNvPr id="3" name="Tekstvak 2">
          <a:extLst>
            <a:ext uri="{FF2B5EF4-FFF2-40B4-BE49-F238E27FC236}">
              <a16:creationId xmlns:a16="http://schemas.microsoft.com/office/drawing/2014/main" id="{42668843-9D43-6723-0BD7-0F1B0B0A41EE}"/>
            </a:ext>
          </a:extLst>
        </xdr:cNvPr>
        <xdr:cNvSpPr txBox="1"/>
      </xdr:nvSpPr>
      <xdr:spPr>
        <a:xfrm>
          <a:off x="47623" y="2310093"/>
          <a:ext cx="10662068" cy="18837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ts val="12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553F2F79-5183-207E-82D8-0647306CA6ED}"/>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60BAA-26B9-8427-F389-1E1B28B0559A}"/>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ilotLijst" displayName="PilotLijst" ref="I2:L28" totalsRowShown="0">
  <autoFilter ref="I2:L28" xr:uid="{00000000-0009-0000-0100-000001000000}"/>
  <tableColumns count="4">
    <tableColumn id="1" xr3:uid="{00000000-0010-0000-0000-000001000000}" name="Thema" dataDxfId="12" dataCellStyle="Standaard_TEMPLATE FEM BEGROTING DEMO"/>
    <tableColumn id="2" xr3:uid="{00000000-0010-0000-0000-000002000000}" name="PilotKeuze" dataDxfId="11"/>
    <tableColumn id="3" xr3:uid="{DD90E4E6-9BE4-492A-98B7-48580A2CC59B}" name="Max Subs Pilot" dataDxfId="10" dataCellStyle="Procent"/>
    <tableColumn id="4" xr3:uid="{8B51F552-3CEF-47F4-8CC4-6BAB298C63E7}" name="Kolom1" dataDxfId="9">
      <calculatedColumnFormula>PilotLijst[[#This Row],[Thema]]&amp;PilotLijst[[#This Row],[PilotKeuze]]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emoLijst" displayName="DemoLijst" ref="I31:L62" totalsRowShown="0">
  <autoFilter ref="I31:L62" xr:uid="{00000000-0009-0000-0100-000002000000}"/>
  <tableColumns count="4">
    <tableColumn id="1" xr3:uid="{00000000-0010-0000-0100-000001000000}" name="Thema" dataDxfId="8"/>
    <tableColumn id="2" xr3:uid="{00000000-0010-0000-0100-000002000000}" name="DemoKeuze" dataDxfId="7"/>
    <tableColumn id="3" xr3:uid="{6BA5DC51-B250-4779-AD6A-513C38DD1614}" name="Max Subs Demo" dataDxfId="6" dataCellStyle="Procent"/>
    <tableColumn id="4" xr3:uid="{F9CCCAAE-532C-4549-A5FE-19C27CB4AB10}" name="Kolom1" dataDxfId="5">
      <calculatedColumnFormula>DemoLijst[[#This Row],[Thema]]&amp;DemoLijst[[#This Row],[DemoKeuze]]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nfraLijst" displayName="InfraLijst" ref="I68:L81" totalsRowShown="0" headerRowDxfId="4">
  <autoFilter ref="I68:L81" xr:uid="{00000000-0009-0000-0100-000003000000}"/>
  <tableColumns count="4">
    <tableColumn id="1" xr3:uid="{00000000-0010-0000-0200-000001000000}" name="Thema" dataDxfId="3" dataCellStyle="Standaard_TEMPLATE FEM BEGROTING DEMO"/>
    <tableColumn id="2" xr3:uid="{00000000-0010-0000-0200-000002000000}" name="InfraKeuze" dataDxfId="2"/>
    <tableColumn id="3" xr3:uid="{F4A5AF6E-40DB-44DA-889F-A2DCDA9035D5}" name="Max Subs Infra" dataDxfId="1" dataCellStyle="Procent"/>
    <tableColumn id="4" xr3:uid="{3CD47B70-5970-49CE-8F69-5CEFE0C83DC4}" name="Kolom1" dataDxfId="0">
      <calculatedColumnFormula>InfraLijst[[#This Row],[Thema]]&amp;InfraLijst[[#This Row],[InfraKeuze]]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NL/TXT/HTML/?uri=CELEX:02014R0651-20230701" TargetMode="External"/><Relationship Id="rId2" Type="http://schemas.openxmlformats.org/officeDocument/2006/relationships/hyperlink" Target="https://www.rvo.nl/subsidies-financiering/dei" TargetMode="External"/><Relationship Id="rId1" Type="http://schemas.openxmlformats.org/officeDocument/2006/relationships/hyperlink" Target="https://www.rvo.nl/sites/default/files/2015/12/AGVV%20%28Algemene%20Groepsvrijstellingsverordening%29.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rvo.nl/onderwerpen/subsidiespelregels/ezk/mkb-toets" TargetMode="External"/><Relationship Id="rId1" Type="http://schemas.openxmlformats.org/officeDocument/2006/relationships/hyperlink" Target="http://www.rvo.nl/subsidies-regelingen/subsidiespelregels/standaardformulieren/mkb-toets" TargetMode="External"/><Relationship Id="rId4"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0.bin"/><Relationship Id="rId1" Type="http://schemas.openxmlformats.org/officeDocument/2006/relationships/hyperlink" Target="http://www.rvo.nl/subsidies-regelingen/subsidiespelregels/standaardformulieren/mkb-toets"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5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vo.nl/subsidies-regelingen/subsidiespelregels/subsidiespelregels-ministerie/ministerie-van-economische-zaken-en-klimaat" TargetMode="External"/><Relationship Id="rId3" Type="http://schemas.openxmlformats.org/officeDocument/2006/relationships/hyperlink" Target="http://www.rvo.nl/subsidies-regelingen/subsidiespelregels/subsidiabele-kosten-algemeen/kosten-materialen" TargetMode="External"/><Relationship Id="rId7" Type="http://schemas.openxmlformats.org/officeDocument/2006/relationships/hyperlink" Target="https://www.rvo.nl/subsidies-regelingen/subsidiespelregels/subsidiabele-kosten/loonkosten-plus-vaste-opslag-systematiek" TargetMode="External"/><Relationship Id="rId2" Type="http://schemas.openxmlformats.org/officeDocument/2006/relationships/hyperlink" Target="http://www.rvo.nl/subsidies-regelingen/subsidiespelregels/subsidiabele-kosten-algemeen/kosten-apparatuur" TargetMode="External"/><Relationship Id="rId1" Type="http://schemas.openxmlformats.org/officeDocument/2006/relationships/hyperlink" Target="http://www.rvo.nl/subsidies-regelingen/subsidiespelregels/standaardformulieren/mkb-toets" TargetMode="External"/><Relationship Id="rId6" Type="http://schemas.openxmlformats.org/officeDocument/2006/relationships/hyperlink" Target="http://www.rvo.nl/subsidies-regelingen/subsidiespelregels/subsidiabele-kosten-algemeen/kosten-apparatuur" TargetMode="External"/><Relationship Id="rId5" Type="http://schemas.openxmlformats.org/officeDocument/2006/relationships/hyperlink" Target="http://www.rvo.nl/subsidies-regelingen/subsidiespelregels/subsidiabele-kosten-algemeen/integrale-kostensystematiek" TargetMode="External"/><Relationship Id="rId10" Type="http://schemas.openxmlformats.org/officeDocument/2006/relationships/drawing" Target="../drawings/drawing5.xml"/><Relationship Id="rId4" Type="http://schemas.openxmlformats.org/officeDocument/2006/relationships/hyperlink" Target="http://www.rvo.nl/subsidies-regelingen/subsidiespelregels/subsidiabele-kosten-algemeen/kosten-derden-en-uitbesteding"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60.bin"/><Relationship Id="rId1" Type="http://schemas.openxmlformats.org/officeDocument/2006/relationships/hyperlink" Target="http://www.rvo.nl/subsidies-regelingen/subsidiespelregels/standaardformulieren/mkb-toet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5.xml"/><Relationship Id="rId1" Type="http://schemas.openxmlformats.org/officeDocument/2006/relationships/printerSettings" Target="../printerSettings/printerSettings63.bin"/><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08">
    <tabColor rgb="FF00B0F0"/>
    <pageSetUpPr fitToPage="1"/>
  </sheetPr>
  <dimension ref="A1:IV116"/>
  <sheetViews>
    <sheetView showGridLines="0" zoomScaleNormal="100" zoomScaleSheetLayoutView="100" workbookViewId="0">
      <selection activeCell="V12" sqref="V12"/>
    </sheetView>
  </sheetViews>
  <sheetFormatPr defaultColWidth="9.140625" defaultRowHeight="12.75" x14ac:dyDescent="0.2"/>
  <cols>
    <col min="1" max="1" width="3.140625" style="547" customWidth="1"/>
    <col min="2" max="2" width="7.5703125" style="547" customWidth="1"/>
    <col min="3" max="3" width="9.140625" style="547" customWidth="1"/>
    <col min="4" max="6" width="9.140625" style="547"/>
    <col min="7" max="7" width="9.140625" style="547" customWidth="1"/>
    <col min="8" max="16" width="9.140625" style="547"/>
    <col min="17" max="18" width="9.140625" style="547" customWidth="1"/>
    <col min="19" max="19" width="3.140625" style="547" customWidth="1"/>
    <col min="20" max="23" width="9.140625" style="547"/>
    <col min="24" max="40" width="9.140625" style="555"/>
    <col min="41" max="16384" width="9.140625" style="547"/>
  </cols>
  <sheetData>
    <row r="1" spans="1:18" x14ac:dyDescent="0.2">
      <c r="A1" s="543"/>
      <c r="B1" s="544"/>
      <c r="C1" s="545"/>
      <c r="D1" s="544"/>
      <c r="E1" s="545"/>
      <c r="F1" s="543"/>
      <c r="G1" s="543"/>
      <c r="H1" s="543"/>
      <c r="I1" s="543"/>
      <c r="J1" s="543"/>
      <c r="K1" s="543"/>
      <c r="L1" s="543"/>
      <c r="M1" s="543"/>
      <c r="N1" s="543"/>
      <c r="O1" s="543"/>
      <c r="P1" s="543"/>
      <c r="Q1" s="543"/>
      <c r="R1" s="546"/>
    </row>
    <row r="2" spans="1:18" x14ac:dyDescent="0.2">
      <c r="A2" s="544"/>
      <c r="B2" s="543"/>
      <c r="C2" s="543"/>
      <c r="D2" s="544"/>
      <c r="E2" s="543"/>
      <c r="F2" s="543"/>
      <c r="G2" s="543"/>
      <c r="H2" s="543"/>
      <c r="I2" s="543"/>
      <c r="J2" s="543"/>
      <c r="K2" s="543"/>
      <c r="L2" s="543"/>
      <c r="M2" s="543"/>
      <c r="N2" s="543"/>
      <c r="O2" s="543"/>
      <c r="P2" s="543"/>
      <c r="Q2" s="543"/>
      <c r="R2" s="543"/>
    </row>
    <row r="3" spans="1:18" ht="18" x14ac:dyDescent="0.25">
      <c r="A3" s="543"/>
      <c r="B3" s="548" t="s">
        <v>317</v>
      </c>
      <c r="C3" s="543"/>
      <c r="D3" s="544"/>
      <c r="E3" s="543"/>
      <c r="F3" s="543"/>
      <c r="G3" s="543"/>
      <c r="H3" s="543"/>
      <c r="I3" s="543"/>
      <c r="J3" s="545"/>
      <c r="K3" s="545"/>
      <c r="L3" s="543"/>
      <c r="M3" s="543"/>
      <c r="N3" s="543"/>
      <c r="O3" s="543"/>
      <c r="P3" s="543"/>
      <c r="Q3" s="543"/>
      <c r="R3" s="543"/>
    </row>
    <row r="4" spans="1:18" ht="18" x14ac:dyDescent="0.25">
      <c r="A4" s="543"/>
      <c r="B4" s="548" t="s">
        <v>679</v>
      </c>
      <c r="C4" s="544"/>
      <c r="D4" s="544"/>
      <c r="E4" s="543"/>
      <c r="F4" s="543"/>
      <c r="G4" s="543"/>
      <c r="H4" s="543"/>
      <c r="I4" s="543"/>
      <c r="J4" s="545"/>
      <c r="K4" s="545"/>
      <c r="L4" s="543"/>
      <c r="M4" s="543"/>
      <c r="N4" s="543"/>
      <c r="O4" s="543"/>
      <c r="P4" s="543"/>
      <c r="Q4" s="543"/>
      <c r="R4" s="543"/>
    </row>
    <row r="5" spans="1:18" ht="18" x14ac:dyDescent="0.25">
      <c r="A5" s="543"/>
      <c r="B5" s="549"/>
      <c r="C5" s="544"/>
      <c r="D5" s="544"/>
      <c r="E5" s="543"/>
      <c r="F5" s="543"/>
      <c r="G5" s="543"/>
      <c r="H5" s="543"/>
      <c r="I5" s="543"/>
      <c r="J5" s="545"/>
      <c r="K5" s="545"/>
      <c r="L5" s="543"/>
      <c r="M5" s="543"/>
      <c r="N5" s="543"/>
      <c r="O5" s="543"/>
      <c r="P5" s="543"/>
      <c r="Q5" s="543"/>
      <c r="R5" s="543"/>
    </row>
    <row r="6" spans="1:18" x14ac:dyDescent="0.2">
      <c r="A6" s="543"/>
      <c r="B6" s="543"/>
      <c r="C6" s="544"/>
      <c r="D6" s="544"/>
      <c r="E6" s="543"/>
      <c r="F6" s="543"/>
      <c r="G6" s="543"/>
      <c r="H6" s="543"/>
      <c r="I6" s="543"/>
      <c r="J6" s="545"/>
      <c r="K6" s="545"/>
      <c r="L6" s="543"/>
      <c r="M6" s="543"/>
      <c r="N6" s="543"/>
      <c r="O6" s="543"/>
      <c r="P6" s="543"/>
      <c r="Q6" s="543"/>
      <c r="R6" s="543"/>
    </row>
    <row r="7" spans="1:18" ht="12.75" customHeight="1" x14ac:dyDescent="0.2">
      <c r="A7" s="543"/>
      <c r="B7" s="543"/>
      <c r="C7" s="543"/>
      <c r="D7" s="543"/>
      <c r="E7" s="543"/>
      <c r="F7" s="543"/>
      <c r="G7" s="543"/>
      <c r="H7" s="543"/>
      <c r="I7" s="543"/>
      <c r="J7" s="543"/>
      <c r="K7" s="543"/>
      <c r="L7" s="543"/>
      <c r="M7" s="543"/>
      <c r="N7" s="543"/>
      <c r="O7" s="543"/>
      <c r="P7" s="543"/>
      <c r="Q7" s="543"/>
      <c r="R7" s="543"/>
    </row>
    <row r="8" spans="1:18" ht="15" x14ac:dyDescent="0.2">
      <c r="A8" s="550"/>
      <c r="B8" s="551" t="s">
        <v>317</v>
      </c>
      <c r="C8" s="550"/>
      <c r="D8" s="552"/>
      <c r="E8" s="552"/>
      <c r="F8" s="550"/>
      <c r="G8" s="550"/>
      <c r="H8" s="550"/>
      <c r="I8" s="550"/>
      <c r="J8" s="550"/>
      <c r="K8" s="550"/>
      <c r="L8" s="550"/>
      <c r="M8" s="550"/>
      <c r="N8" s="550"/>
      <c r="O8" s="550"/>
      <c r="P8" s="550"/>
      <c r="Q8" s="550"/>
      <c r="R8" s="550"/>
    </row>
    <row r="9" spans="1:18" s="22" customFormat="1" ht="14.25" x14ac:dyDescent="0.2">
      <c r="A9" s="553"/>
      <c r="B9" s="554"/>
      <c r="C9" s="554"/>
    </row>
    <row r="10" spans="1:18" s="22" customFormat="1" x14ac:dyDescent="0.2">
      <c r="B10" s="730" t="s">
        <v>766</v>
      </c>
    </row>
    <row r="11" spans="1:18" s="22" customFormat="1" x14ac:dyDescent="0.2">
      <c r="B11" s="22" t="s">
        <v>767</v>
      </c>
    </row>
    <row r="12" spans="1:18" s="22" customFormat="1" x14ac:dyDescent="0.2"/>
    <row r="13" spans="1:18" s="22" customFormat="1" x14ac:dyDescent="0.2">
      <c r="B13" s="730" t="s">
        <v>770</v>
      </c>
    </row>
    <row r="14" spans="1:18" s="22" customFormat="1" x14ac:dyDescent="0.2">
      <c r="B14" s="22" t="s">
        <v>771</v>
      </c>
    </row>
    <row r="15" spans="1:18" s="22" customFormat="1" x14ac:dyDescent="0.2">
      <c r="B15" s="730" t="s">
        <v>772</v>
      </c>
    </row>
    <row r="16" spans="1:18" s="22" customFormat="1" x14ac:dyDescent="0.2">
      <c r="B16" s="22" t="s">
        <v>773</v>
      </c>
    </row>
    <row r="17" spans="1:40" s="22" customFormat="1" x14ac:dyDescent="0.2">
      <c r="B17" s="730" t="s">
        <v>768</v>
      </c>
    </row>
    <row r="18" spans="1:40" s="22" customFormat="1" x14ac:dyDescent="0.2">
      <c r="B18" s="730" t="s">
        <v>769</v>
      </c>
    </row>
    <row r="19" spans="1:40" s="22" customFormat="1" x14ac:dyDescent="0.2"/>
    <row r="20" spans="1:40" ht="15" x14ac:dyDescent="0.2">
      <c r="A20" s="550"/>
      <c r="B20" s="551" t="s">
        <v>318</v>
      </c>
      <c r="C20" s="550"/>
      <c r="D20" s="552"/>
      <c r="E20" s="552"/>
      <c r="F20" s="550"/>
      <c r="G20" s="550"/>
      <c r="H20" s="550"/>
      <c r="I20" s="550"/>
      <c r="J20" s="550"/>
      <c r="K20" s="550"/>
      <c r="L20" s="550"/>
      <c r="M20" s="550"/>
      <c r="N20" s="550"/>
      <c r="O20" s="550"/>
      <c r="P20" s="550"/>
      <c r="Q20" s="550"/>
      <c r="R20" s="550"/>
    </row>
    <row r="21" spans="1:40" ht="12.75" customHeight="1" x14ac:dyDescent="0.2">
      <c r="A21" s="338"/>
      <c r="B21" s="558"/>
      <c r="C21" s="338"/>
      <c r="D21" s="338"/>
      <c r="E21" s="557"/>
      <c r="F21" s="338"/>
      <c r="G21" s="338"/>
      <c r="H21" s="338"/>
      <c r="I21" s="338"/>
      <c r="J21" s="338"/>
      <c r="K21" s="338"/>
      <c r="L21" s="338"/>
      <c r="M21" s="338"/>
      <c r="N21" s="338"/>
      <c r="O21" s="338"/>
      <c r="P21" s="338"/>
      <c r="Q21" s="338"/>
      <c r="R21" s="338"/>
    </row>
    <row r="22" spans="1:40" ht="12.75" customHeight="1" x14ac:dyDescent="0.2">
      <c r="A22" s="338"/>
      <c r="B22" s="558"/>
      <c r="C22" s="338"/>
      <c r="D22" s="338"/>
      <c r="E22" s="557"/>
      <c r="F22" s="338"/>
      <c r="G22" s="338"/>
      <c r="H22" s="338"/>
      <c r="I22" s="338"/>
      <c r="J22" s="338"/>
      <c r="K22" s="338"/>
      <c r="L22" s="338"/>
      <c r="M22" s="338"/>
      <c r="N22" s="338"/>
      <c r="O22" s="338"/>
      <c r="P22" s="338"/>
      <c r="Q22" s="338"/>
      <c r="R22" s="338"/>
    </row>
    <row r="23" spans="1:40" ht="12.75" customHeight="1" x14ac:dyDescent="0.2">
      <c r="A23" s="338"/>
      <c r="B23" s="559"/>
      <c r="C23" s="338"/>
      <c r="D23" s="338"/>
      <c r="E23" s="557"/>
      <c r="F23" s="338"/>
      <c r="G23" s="338"/>
      <c r="H23" s="338"/>
      <c r="I23" s="338"/>
      <c r="J23" s="338"/>
      <c r="K23" s="338"/>
      <c r="L23" s="338"/>
      <c r="M23" s="338"/>
      <c r="N23" s="338"/>
      <c r="O23" s="338"/>
      <c r="P23" s="338"/>
      <c r="Q23" s="338"/>
      <c r="R23" s="338"/>
      <c r="X23" s="547"/>
      <c r="Y23" s="547"/>
      <c r="Z23" s="547"/>
      <c r="AA23" s="547"/>
      <c r="AB23" s="547"/>
      <c r="AC23" s="547"/>
      <c r="AD23" s="547"/>
      <c r="AE23" s="547"/>
      <c r="AF23" s="547"/>
      <c r="AG23" s="547"/>
      <c r="AH23" s="547"/>
      <c r="AI23" s="547"/>
      <c r="AJ23" s="547"/>
      <c r="AK23" s="547"/>
      <c r="AL23" s="547"/>
      <c r="AM23" s="547"/>
      <c r="AN23" s="547"/>
    </row>
    <row r="24" spans="1:40" ht="12.75" customHeight="1" x14ac:dyDescent="0.2">
      <c r="A24" s="338"/>
      <c r="B24" s="559"/>
      <c r="C24" s="338"/>
      <c r="D24" s="338"/>
      <c r="E24" s="557"/>
      <c r="F24" s="338"/>
      <c r="G24" s="338"/>
      <c r="H24" s="338"/>
      <c r="I24" s="338"/>
      <c r="J24" s="338"/>
      <c r="K24" s="338"/>
      <c r="L24" s="338"/>
      <c r="M24" s="338"/>
      <c r="N24" s="338"/>
      <c r="O24" s="338"/>
      <c r="P24" s="338"/>
      <c r="Q24" s="338"/>
      <c r="R24" s="338"/>
      <c r="X24" s="547"/>
      <c r="Y24" s="547"/>
      <c r="Z24" s="547"/>
      <c r="AA24" s="547"/>
      <c r="AB24" s="547"/>
      <c r="AC24" s="547"/>
      <c r="AD24" s="547"/>
      <c r="AE24" s="547"/>
      <c r="AF24" s="547"/>
      <c r="AG24" s="547"/>
      <c r="AH24" s="547"/>
      <c r="AI24" s="547"/>
      <c r="AJ24" s="547"/>
      <c r="AK24" s="547"/>
      <c r="AL24" s="547"/>
      <c r="AM24" s="547"/>
      <c r="AN24" s="547"/>
    </row>
    <row r="25" spans="1:40" ht="12.75" customHeight="1" x14ac:dyDescent="0.2">
      <c r="A25" s="338"/>
      <c r="B25" s="559"/>
      <c r="C25" s="338"/>
      <c r="D25" s="338"/>
      <c r="E25" s="557"/>
      <c r="F25" s="338"/>
      <c r="G25" s="338"/>
      <c r="H25" s="338"/>
      <c r="I25" s="338"/>
      <c r="J25" s="338"/>
      <c r="K25" s="338"/>
      <c r="L25" s="338"/>
      <c r="M25" s="338"/>
      <c r="N25" s="338"/>
      <c r="O25" s="338"/>
      <c r="P25" s="338"/>
      <c r="Q25" s="338"/>
      <c r="R25" s="338"/>
      <c r="X25" s="547"/>
      <c r="Y25" s="547"/>
      <c r="Z25" s="547"/>
      <c r="AA25" s="547"/>
      <c r="AB25" s="547"/>
      <c r="AC25" s="547"/>
      <c r="AD25" s="547"/>
      <c r="AE25" s="547"/>
      <c r="AF25" s="547"/>
      <c r="AG25" s="547"/>
      <c r="AH25" s="547"/>
      <c r="AI25" s="547"/>
      <c r="AJ25" s="547"/>
      <c r="AK25" s="547"/>
      <c r="AL25" s="547"/>
      <c r="AM25" s="547"/>
      <c r="AN25" s="547"/>
    </row>
    <row r="26" spans="1:40" ht="12.75" customHeight="1" x14ac:dyDescent="0.2">
      <c r="A26" s="338"/>
      <c r="B26" s="559"/>
      <c r="C26" s="338"/>
      <c r="D26" s="338"/>
      <c r="E26" s="557"/>
      <c r="F26" s="338"/>
      <c r="G26" s="338"/>
      <c r="H26" s="338"/>
      <c r="I26" s="338"/>
      <c r="J26" s="338"/>
      <c r="K26" s="338"/>
      <c r="L26" s="338"/>
      <c r="M26" s="338"/>
      <c r="N26" s="338"/>
      <c r="O26" s="338"/>
      <c r="P26" s="338"/>
      <c r="Q26" s="338"/>
      <c r="R26" s="338"/>
      <c r="X26" s="547"/>
      <c r="Y26" s="547"/>
      <c r="Z26" s="547"/>
      <c r="AA26" s="547"/>
      <c r="AB26" s="547"/>
      <c r="AC26" s="547"/>
      <c r="AD26" s="547"/>
      <c r="AE26" s="547"/>
      <c r="AF26" s="547"/>
      <c r="AG26" s="547"/>
      <c r="AH26" s="547"/>
      <c r="AI26" s="547"/>
      <c r="AJ26" s="547"/>
      <c r="AK26" s="547"/>
      <c r="AL26" s="547"/>
      <c r="AM26" s="547"/>
      <c r="AN26" s="547"/>
    </row>
    <row r="27" spans="1:40" ht="12.75" customHeight="1" x14ac:dyDescent="0.2">
      <c r="A27" s="338"/>
      <c r="B27" s="559"/>
      <c r="C27" s="338"/>
      <c r="D27" s="338"/>
      <c r="E27" s="557"/>
      <c r="F27" s="338"/>
      <c r="G27" s="338"/>
      <c r="H27" s="338"/>
      <c r="I27" s="338"/>
      <c r="J27" s="338"/>
      <c r="K27" s="338"/>
      <c r="L27" s="338"/>
      <c r="M27" s="338"/>
      <c r="N27" s="338"/>
      <c r="O27" s="338"/>
      <c r="P27" s="338"/>
      <c r="Q27" s="338"/>
      <c r="R27" s="338"/>
      <c r="X27" s="547"/>
      <c r="Y27" s="547"/>
      <c r="Z27" s="547"/>
      <c r="AA27" s="547"/>
      <c r="AB27" s="547"/>
      <c r="AC27" s="547"/>
      <c r="AD27" s="547"/>
      <c r="AE27" s="547"/>
      <c r="AF27" s="547"/>
      <c r="AG27" s="547"/>
      <c r="AH27" s="547"/>
      <c r="AI27" s="547"/>
      <c r="AJ27" s="547"/>
      <c r="AK27" s="547"/>
      <c r="AL27" s="547"/>
      <c r="AM27" s="547"/>
      <c r="AN27" s="547"/>
    </row>
    <row r="28" spans="1:40" ht="12.75" customHeight="1" x14ac:dyDescent="0.2">
      <c r="A28" s="338"/>
      <c r="B28" s="559"/>
      <c r="C28" s="338"/>
      <c r="D28" s="338"/>
      <c r="E28" s="557"/>
      <c r="F28" s="338"/>
      <c r="G28" s="338"/>
      <c r="H28" s="338"/>
      <c r="I28" s="338"/>
      <c r="J28" s="338"/>
      <c r="K28" s="338"/>
      <c r="L28" s="338"/>
      <c r="M28" s="338"/>
      <c r="N28" s="338"/>
      <c r="O28" s="338"/>
      <c r="P28" s="338"/>
      <c r="Q28" s="338"/>
      <c r="R28" s="338"/>
      <c r="X28" s="547"/>
      <c r="Y28" s="547"/>
      <c r="Z28" s="547"/>
      <c r="AA28" s="547"/>
      <c r="AB28" s="547"/>
      <c r="AC28" s="547"/>
      <c r="AD28" s="547"/>
      <c r="AE28" s="547"/>
      <c r="AF28" s="547"/>
      <c r="AG28" s="547"/>
      <c r="AH28" s="547"/>
      <c r="AI28" s="547"/>
      <c r="AJ28" s="547"/>
      <c r="AK28" s="547"/>
      <c r="AL28" s="547"/>
      <c r="AM28" s="547"/>
      <c r="AN28" s="547"/>
    </row>
    <row r="29" spans="1:40" ht="12.75" customHeight="1" x14ac:dyDescent="0.2">
      <c r="A29" s="338"/>
      <c r="B29" s="559"/>
      <c r="C29" s="338"/>
      <c r="D29" s="338"/>
      <c r="E29" s="557"/>
      <c r="F29" s="338"/>
      <c r="G29" s="338"/>
      <c r="H29" s="338"/>
      <c r="I29" s="338"/>
      <c r="J29" s="338"/>
      <c r="K29" s="338"/>
      <c r="L29" s="338"/>
      <c r="M29" s="338"/>
      <c r="N29" s="338"/>
      <c r="O29" s="338"/>
      <c r="P29" s="338"/>
      <c r="Q29" s="338"/>
      <c r="R29" s="338"/>
      <c r="X29" s="547"/>
      <c r="Y29" s="547"/>
      <c r="Z29" s="547"/>
      <c r="AA29" s="547"/>
      <c r="AB29" s="547"/>
      <c r="AC29" s="547"/>
      <c r="AD29" s="547"/>
      <c r="AE29" s="547"/>
      <c r="AF29" s="547"/>
      <c r="AG29" s="547"/>
      <c r="AH29" s="547"/>
      <c r="AI29" s="547"/>
      <c r="AJ29" s="547"/>
      <c r="AK29" s="547"/>
      <c r="AL29" s="547"/>
      <c r="AM29" s="547"/>
      <c r="AN29" s="547"/>
    </row>
    <row r="30" spans="1:40" ht="12.75" customHeight="1" x14ac:dyDescent="0.2">
      <c r="A30" s="338"/>
      <c r="B30" s="559"/>
      <c r="C30" s="338"/>
      <c r="D30" s="338"/>
      <c r="E30" s="557"/>
      <c r="F30" s="338"/>
      <c r="G30" s="338"/>
      <c r="H30" s="338"/>
      <c r="I30" s="338"/>
      <c r="J30" s="338"/>
      <c r="K30" s="338"/>
      <c r="L30" s="338"/>
      <c r="M30" s="338"/>
      <c r="N30" s="338"/>
      <c r="O30" s="338"/>
      <c r="P30" s="338"/>
      <c r="Q30" s="338"/>
      <c r="R30" s="338"/>
      <c r="X30" s="547"/>
      <c r="Y30" s="547"/>
      <c r="Z30" s="547"/>
      <c r="AA30" s="547"/>
      <c r="AB30" s="547"/>
      <c r="AC30" s="547"/>
      <c r="AD30" s="547"/>
      <c r="AE30" s="547"/>
      <c r="AF30" s="547"/>
      <c r="AG30" s="547"/>
      <c r="AH30" s="547"/>
      <c r="AI30" s="547"/>
      <c r="AJ30" s="547"/>
      <c r="AK30" s="547"/>
      <c r="AL30" s="547"/>
      <c r="AM30" s="547"/>
      <c r="AN30" s="547"/>
    </row>
    <row r="31" spans="1:40" ht="12.75" customHeight="1" x14ac:dyDescent="0.2">
      <c r="A31" s="338"/>
      <c r="B31" s="559"/>
      <c r="C31" s="338"/>
      <c r="D31" s="338"/>
      <c r="E31" s="557"/>
      <c r="F31" s="338"/>
      <c r="G31" s="338"/>
      <c r="H31" s="338"/>
      <c r="I31" s="338"/>
      <c r="J31" s="338"/>
      <c r="K31" s="338"/>
      <c r="L31" s="338"/>
      <c r="M31" s="338"/>
      <c r="N31" s="338"/>
      <c r="O31" s="338"/>
      <c r="P31" s="338"/>
      <c r="Q31" s="338"/>
      <c r="R31" s="338"/>
      <c r="X31" s="547"/>
      <c r="Y31" s="547"/>
      <c r="Z31" s="547"/>
      <c r="AA31" s="547"/>
      <c r="AB31" s="547"/>
      <c r="AC31" s="547"/>
      <c r="AD31" s="547"/>
      <c r="AE31" s="547"/>
      <c r="AF31" s="547"/>
      <c r="AG31" s="547"/>
      <c r="AH31" s="547"/>
      <c r="AI31" s="547"/>
      <c r="AJ31" s="547"/>
      <c r="AK31" s="547"/>
      <c r="AL31" s="547"/>
      <c r="AM31" s="547"/>
      <c r="AN31" s="547"/>
    </row>
    <row r="32" spans="1:40" ht="12.75" customHeight="1" x14ac:dyDescent="0.2">
      <c r="A32" s="338"/>
      <c r="B32" s="559"/>
      <c r="C32" s="338"/>
      <c r="D32" s="338"/>
      <c r="E32" s="557"/>
      <c r="F32" s="338"/>
      <c r="G32" s="338"/>
      <c r="H32" s="338"/>
      <c r="I32" s="338"/>
      <c r="J32" s="338"/>
      <c r="K32" s="338"/>
      <c r="L32" s="338"/>
      <c r="M32" s="338"/>
      <c r="N32" s="338"/>
      <c r="O32" s="338"/>
      <c r="P32" s="338"/>
      <c r="Q32" s="338"/>
      <c r="R32" s="338"/>
      <c r="X32" s="547"/>
      <c r="Y32" s="547"/>
      <c r="Z32" s="547"/>
      <c r="AA32" s="547"/>
      <c r="AB32" s="547"/>
      <c r="AC32" s="547"/>
      <c r="AD32" s="547"/>
      <c r="AE32" s="547"/>
      <c r="AF32" s="547"/>
      <c r="AG32" s="547"/>
      <c r="AH32" s="547"/>
      <c r="AI32" s="547"/>
      <c r="AJ32" s="547"/>
      <c r="AK32" s="547"/>
      <c r="AL32" s="547"/>
      <c r="AM32" s="547"/>
      <c r="AN32" s="547"/>
    </row>
    <row r="33" spans="1:40" ht="12.75" customHeight="1" x14ac:dyDescent="0.2">
      <c r="A33" s="338"/>
      <c r="B33" s="559"/>
      <c r="C33" s="338"/>
      <c r="D33" s="338"/>
      <c r="E33" s="557"/>
      <c r="F33" s="338"/>
      <c r="G33" s="338"/>
      <c r="H33" s="338"/>
      <c r="I33" s="338"/>
      <c r="J33" s="338"/>
      <c r="K33" s="338"/>
      <c r="L33" s="338"/>
      <c r="M33" s="338"/>
      <c r="N33" s="338"/>
      <c r="O33" s="338"/>
      <c r="P33" s="338"/>
      <c r="Q33" s="338"/>
      <c r="R33" s="338"/>
      <c r="X33" s="547"/>
      <c r="Y33" s="547"/>
      <c r="Z33" s="547"/>
      <c r="AA33" s="547"/>
      <c r="AB33" s="547"/>
      <c r="AC33" s="547"/>
      <c r="AD33" s="547"/>
      <c r="AE33" s="547"/>
      <c r="AF33" s="547"/>
      <c r="AG33" s="547"/>
      <c r="AH33" s="547"/>
      <c r="AI33" s="547"/>
      <c r="AJ33" s="547"/>
      <c r="AK33" s="547"/>
      <c r="AL33" s="547"/>
      <c r="AM33" s="547"/>
      <c r="AN33" s="547"/>
    </row>
    <row r="34" spans="1:40" ht="12.75" customHeight="1" x14ac:dyDescent="0.2">
      <c r="A34" s="338"/>
      <c r="B34" s="559"/>
      <c r="C34" s="338"/>
      <c r="D34" s="338"/>
      <c r="E34" s="557"/>
      <c r="F34" s="338"/>
      <c r="G34" s="338"/>
      <c r="H34" s="338"/>
      <c r="I34" s="338"/>
      <c r="J34" s="338"/>
      <c r="K34" s="338"/>
      <c r="L34" s="338"/>
      <c r="M34" s="338"/>
      <c r="N34" s="338"/>
      <c r="O34" s="338"/>
      <c r="P34" s="338"/>
      <c r="Q34" s="338"/>
      <c r="R34" s="338"/>
      <c r="X34" s="547"/>
      <c r="Y34" s="547"/>
      <c r="Z34" s="547"/>
      <c r="AA34" s="547"/>
      <c r="AB34" s="547"/>
      <c r="AC34" s="547"/>
      <c r="AD34" s="547"/>
      <c r="AE34" s="547"/>
      <c r="AF34" s="547"/>
      <c r="AG34" s="547"/>
      <c r="AH34" s="547"/>
      <c r="AI34" s="547"/>
      <c r="AJ34" s="547"/>
      <c r="AK34" s="547"/>
      <c r="AL34" s="547"/>
      <c r="AM34" s="547"/>
      <c r="AN34" s="547"/>
    </row>
    <row r="35" spans="1:40" ht="12.75" customHeight="1" x14ac:dyDescent="0.2">
      <c r="A35" s="338"/>
      <c r="B35" s="559"/>
      <c r="C35" s="338"/>
      <c r="D35" s="338"/>
      <c r="E35" s="557"/>
      <c r="F35" s="338"/>
      <c r="G35" s="338"/>
      <c r="H35" s="338"/>
      <c r="I35" s="338"/>
      <c r="J35" s="338"/>
      <c r="K35" s="338"/>
      <c r="L35" s="338"/>
      <c r="M35" s="338"/>
      <c r="N35" s="338"/>
      <c r="O35" s="338"/>
      <c r="P35" s="338"/>
      <c r="Q35" s="338"/>
      <c r="R35" s="338"/>
      <c r="X35" s="547"/>
      <c r="Y35" s="547"/>
      <c r="Z35" s="547"/>
      <c r="AA35" s="547"/>
      <c r="AB35" s="547"/>
      <c r="AC35" s="547"/>
      <c r="AD35" s="547"/>
      <c r="AE35" s="547"/>
      <c r="AF35" s="547"/>
      <c r="AG35" s="547"/>
      <c r="AH35" s="547"/>
      <c r="AI35" s="547"/>
      <c r="AJ35" s="547"/>
      <c r="AK35" s="547"/>
      <c r="AL35" s="547"/>
      <c r="AM35" s="547"/>
      <c r="AN35" s="547"/>
    </row>
    <row r="36" spans="1:40" ht="12.75" customHeight="1" x14ac:dyDescent="0.2">
      <c r="A36" s="338"/>
      <c r="B36" s="559"/>
      <c r="C36" s="338"/>
      <c r="D36" s="338"/>
      <c r="E36" s="557"/>
      <c r="F36" s="338"/>
      <c r="G36" s="338"/>
      <c r="H36" s="338"/>
      <c r="I36" s="338"/>
      <c r="J36" s="338"/>
      <c r="K36" s="338"/>
      <c r="L36" s="338"/>
      <c r="M36" s="338"/>
      <c r="N36" s="338"/>
      <c r="O36" s="338"/>
      <c r="P36" s="338"/>
      <c r="Q36" s="338"/>
      <c r="R36" s="338"/>
      <c r="X36" s="547"/>
      <c r="Y36" s="547"/>
      <c r="Z36" s="547"/>
      <c r="AA36" s="547"/>
      <c r="AB36" s="547"/>
      <c r="AC36" s="547"/>
      <c r="AD36" s="547"/>
      <c r="AE36" s="547"/>
      <c r="AF36" s="547"/>
      <c r="AG36" s="547"/>
      <c r="AH36" s="547"/>
      <c r="AI36" s="547"/>
      <c r="AJ36" s="547"/>
      <c r="AK36" s="547"/>
      <c r="AL36" s="547"/>
      <c r="AM36" s="547"/>
      <c r="AN36" s="547"/>
    </row>
    <row r="37" spans="1:40" ht="12.75" customHeight="1" x14ac:dyDescent="0.2">
      <c r="A37" s="338"/>
      <c r="B37" s="559"/>
      <c r="C37" s="338"/>
      <c r="D37" s="338"/>
      <c r="E37" s="557"/>
      <c r="F37" s="338"/>
      <c r="G37" s="338"/>
      <c r="H37" s="338"/>
      <c r="I37" s="338"/>
      <c r="J37" s="338"/>
      <c r="K37" s="338"/>
      <c r="L37" s="338"/>
      <c r="M37" s="338"/>
      <c r="N37" s="338"/>
      <c r="O37" s="338"/>
      <c r="P37" s="338"/>
      <c r="Q37" s="338"/>
      <c r="R37" s="338"/>
      <c r="X37" s="547"/>
      <c r="Y37" s="547"/>
      <c r="Z37" s="547"/>
      <c r="AA37" s="547"/>
      <c r="AB37" s="547"/>
      <c r="AC37" s="547"/>
      <c r="AD37" s="547"/>
      <c r="AE37" s="547"/>
      <c r="AF37" s="547"/>
      <c r="AG37" s="547"/>
      <c r="AH37" s="547"/>
      <c r="AI37" s="547"/>
      <c r="AJ37" s="547"/>
      <c r="AK37" s="547"/>
      <c r="AL37" s="547"/>
      <c r="AM37" s="547"/>
      <c r="AN37" s="547"/>
    </row>
    <row r="38" spans="1:40" ht="12.75" customHeight="1" x14ac:dyDescent="0.2">
      <c r="A38" s="338"/>
      <c r="B38" s="558"/>
      <c r="C38" s="338"/>
      <c r="D38" s="338"/>
      <c r="E38" s="557"/>
      <c r="F38" s="338"/>
      <c r="G38" s="338"/>
      <c r="H38" s="338"/>
      <c r="I38" s="338"/>
      <c r="J38" s="338"/>
      <c r="K38" s="338"/>
      <c r="L38" s="338"/>
      <c r="M38" s="338"/>
      <c r="N38" s="338"/>
      <c r="O38" s="338"/>
      <c r="P38" s="338"/>
      <c r="Q38" s="338"/>
      <c r="R38" s="338"/>
      <c r="X38" s="547"/>
      <c r="Y38" s="547"/>
      <c r="Z38" s="547"/>
      <c r="AA38" s="547"/>
      <c r="AB38" s="547"/>
      <c r="AC38" s="547"/>
      <c r="AD38" s="547"/>
      <c r="AE38" s="547"/>
      <c r="AF38" s="547"/>
      <c r="AG38" s="547"/>
      <c r="AH38" s="547"/>
      <c r="AI38" s="547"/>
      <c r="AJ38" s="547"/>
      <c r="AK38" s="547"/>
      <c r="AL38" s="547"/>
      <c r="AM38" s="547"/>
      <c r="AN38" s="547"/>
    </row>
    <row r="39" spans="1:40" ht="15" x14ac:dyDescent="0.2">
      <c r="A39" s="560"/>
      <c r="B39" s="551" t="s">
        <v>207</v>
      </c>
      <c r="C39" s="560"/>
      <c r="D39" s="560"/>
      <c r="E39" s="560"/>
      <c r="F39" s="560"/>
      <c r="G39" s="560"/>
      <c r="H39" s="560"/>
      <c r="I39" s="560"/>
      <c r="J39" s="560"/>
      <c r="K39" s="560"/>
      <c r="L39" s="560"/>
      <c r="M39" s="560"/>
      <c r="N39" s="560"/>
      <c r="O39" s="560"/>
      <c r="P39" s="560"/>
      <c r="Q39" s="560"/>
      <c r="R39" s="560"/>
      <c r="X39" s="547"/>
      <c r="Y39" s="547"/>
      <c r="Z39" s="547"/>
      <c r="AA39" s="547"/>
      <c r="AB39" s="547"/>
      <c r="AC39" s="547"/>
      <c r="AD39" s="547"/>
      <c r="AE39" s="547"/>
      <c r="AF39" s="547"/>
      <c r="AG39" s="547"/>
      <c r="AH39" s="547"/>
      <c r="AI39" s="547"/>
      <c r="AJ39" s="547"/>
      <c r="AK39" s="547"/>
      <c r="AL39" s="547"/>
      <c r="AM39" s="547"/>
      <c r="AN39" s="547"/>
    </row>
    <row r="40" spans="1:40" ht="12.75" customHeight="1" x14ac:dyDescent="0.2">
      <c r="A40" s="338"/>
      <c r="B40" s="338"/>
      <c r="C40" s="338"/>
      <c r="D40" s="338"/>
      <c r="E40" s="338"/>
      <c r="F40" s="338"/>
      <c r="G40" s="338"/>
      <c r="H40" s="338"/>
      <c r="I40" s="338"/>
      <c r="J40" s="338"/>
      <c r="K40" s="338"/>
      <c r="L40" s="338"/>
      <c r="M40" s="338"/>
      <c r="N40" s="338"/>
      <c r="O40" s="338"/>
      <c r="P40" s="338"/>
      <c r="Q40" s="338"/>
      <c r="R40" s="338"/>
      <c r="X40" s="547"/>
      <c r="Y40" s="547"/>
      <c r="Z40" s="547"/>
      <c r="AA40" s="547"/>
      <c r="AB40" s="547"/>
      <c r="AC40" s="547"/>
      <c r="AD40" s="547"/>
      <c r="AE40" s="547"/>
      <c r="AF40" s="547"/>
      <c r="AG40" s="547"/>
      <c r="AH40" s="547"/>
      <c r="AI40" s="547"/>
      <c r="AJ40" s="547"/>
      <c r="AK40" s="547"/>
      <c r="AL40" s="547"/>
      <c r="AM40" s="547"/>
      <c r="AN40" s="547"/>
    </row>
    <row r="41" spans="1:40" ht="12.75" customHeight="1" x14ac:dyDescent="0.25">
      <c r="A41" s="338"/>
      <c r="B41" s="730" t="s">
        <v>774</v>
      </c>
      <c r="C41" s="338"/>
      <c r="D41" s="338"/>
      <c r="E41" s="338"/>
      <c r="F41" s="338"/>
      <c r="G41" s="338"/>
      <c r="H41" s="338"/>
      <c r="I41" s="338"/>
      <c r="J41" s="338"/>
      <c r="K41" s="338"/>
      <c r="L41" s="338"/>
      <c r="M41" s="338"/>
      <c r="N41" s="338"/>
      <c r="O41" s="338"/>
      <c r="P41" s="338"/>
      <c r="Q41" s="338"/>
      <c r="R41" s="338"/>
      <c r="X41" s="547"/>
      <c r="Y41" s="547"/>
      <c r="Z41" s="547"/>
      <c r="AA41" s="547"/>
      <c r="AB41" s="547"/>
      <c r="AC41" s="547"/>
      <c r="AD41" s="547"/>
      <c r="AE41" s="547"/>
      <c r="AF41" s="547"/>
      <c r="AG41" s="547"/>
      <c r="AH41" s="547"/>
      <c r="AI41" s="547"/>
      <c r="AJ41" s="547"/>
      <c r="AK41" s="547"/>
      <c r="AL41" s="547"/>
      <c r="AM41" s="547"/>
      <c r="AN41" s="547"/>
    </row>
    <row r="42" spans="1:40" ht="12.75" customHeight="1" x14ac:dyDescent="0.2">
      <c r="A42" s="338"/>
      <c r="B42" s="338" t="s">
        <v>775</v>
      </c>
      <c r="C42" s="338"/>
      <c r="D42" s="338"/>
      <c r="E42" s="338"/>
      <c r="F42" s="338"/>
      <c r="G42" s="338"/>
      <c r="H42" s="338"/>
      <c r="I42" s="338"/>
      <c r="J42" s="338"/>
      <c r="K42" s="338"/>
      <c r="L42" s="338"/>
      <c r="M42" s="338"/>
      <c r="N42" s="338"/>
      <c r="O42" s="338"/>
      <c r="P42" s="338"/>
      <c r="Q42" s="338"/>
      <c r="R42" s="338"/>
      <c r="X42" s="547"/>
      <c r="Y42" s="547"/>
      <c r="Z42" s="547"/>
      <c r="AA42" s="547"/>
      <c r="AB42" s="547"/>
      <c r="AC42" s="547"/>
      <c r="AD42" s="547"/>
      <c r="AE42" s="547"/>
      <c r="AF42" s="547"/>
      <c r="AG42" s="547"/>
      <c r="AH42" s="547"/>
      <c r="AI42" s="547"/>
      <c r="AJ42" s="547"/>
      <c r="AK42" s="547"/>
      <c r="AL42" s="547"/>
      <c r="AM42" s="547"/>
      <c r="AN42" s="547"/>
    </row>
    <row r="43" spans="1:40" ht="12.75" customHeight="1" x14ac:dyDescent="0.2">
      <c r="A43" s="338"/>
      <c r="B43" s="338" t="s">
        <v>776</v>
      </c>
      <c r="C43" s="338"/>
      <c r="D43" s="338"/>
      <c r="E43" s="338"/>
      <c r="F43" s="338"/>
      <c r="G43" s="338"/>
      <c r="H43" s="338"/>
      <c r="I43" s="338"/>
      <c r="J43" s="338"/>
      <c r="K43" s="338"/>
      <c r="L43" s="338"/>
      <c r="M43" s="338"/>
      <c r="N43" s="338"/>
      <c r="O43" s="338"/>
      <c r="P43" s="338"/>
      <c r="Q43" s="338"/>
      <c r="R43" s="338"/>
      <c r="X43" s="547"/>
      <c r="Y43" s="547"/>
      <c r="Z43" s="547"/>
      <c r="AA43" s="547"/>
      <c r="AB43" s="547"/>
      <c r="AC43" s="547"/>
      <c r="AD43" s="547"/>
      <c r="AE43" s="547"/>
      <c r="AF43" s="547"/>
      <c r="AG43" s="547"/>
      <c r="AH43" s="547"/>
      <c r="AI43" s="547"/>
      <c r="AJ43" s="547"/>
      <c r="AK43" s="547"/>
      <c r="AL43" s="547"/>
      <c r="AM43" s="547"/>
      <c r="AN43" s="547"/>
    </row>
    <row r="44" spans="1:40" ht="12.75" customHeight="1" x14ac:dyDescent="0.2">
      <c r="A44" s="338"/>
      <c r="B44" s="338"/>
      <c r="C44" s="338"/>
      <c r="D44" s="338"/>
      <c r="E44" s="338"/>
      <c r="F44" s="338"/>
      <c r="G44" s="338"/>
      <c r="H44" s="338"/>
      <c r="I44" s="338"/>
      <c r="J44" s="338"/>
      <c r="K44" s="338"/>
      <c r="L44" s="338"/>
      <c r="M44" s="338"/>
      <c r="N44" s="338"/>
      <c r="O44" s="338"/>
      <c r="P44" s="338"/>
      <c r="Q44" s="338"/>
      <c r="R44" s="338"/>
      <c r="X44" s="547"/>
      <c r="Y44" s="547"/>
      <c r="Z44" s="547"/>
      <c r="AA44" s="547"/>
      <c r="AB44" s="547"/>
      <c r="AC44" s="547"/>
      <c r="AD44" s="547"/>
      <c r="AE44" s="547"/>
      <c r="AF44" s="547"/>
      <c r="AG44" s="547"/>
      <c r="AH44" s="547"/>
      <c r="AI44" s="547"/>
      <c r="AJ44" s="547"/>
      <c r="AK44" s="547"/>
      <c r="AL44" s="547"/>
      <c r="AM44" s="547"/>
      <c r="AN44" s="547"/>
    </row>
    <row r="45" spans="1:40" ht="12.75" customHeight="1" x14ac:dyDescent="0.2">
      <c r="A45" s="338"/>
      <c r="B45" s="730" t="s">
        <v>777</v>
      </c>
      <c r="C45" s="561"/>
      <c r="D45" s="561"/>
      <c r="E45" s="561"/>
      <c r="F45" s="561"/>
      <c r="G45" s="561"/>
      <c r="H45" s="561"/>
      <c r="I45" s="561"/>
      <c r="J45" s="561"/>
      <c r="K45" s="561"/>
      <c r="L45" s="561"/>
      <c r="M45" s="561"/>
      <c r="N45" s="561"/>
      <c r="O45" s="561"/>
      <c r="P45" s="561"/>
      <c r="Q45" s="561"/>
      <c r="R45" s="338"/>
      <c r="X45" s="547"/>
      <c r="Y45" s="547"/>
      <c r="Z45" s="547"/>
      <c r="AA45" s="547"/>
      <c r="AB45" s="547"/>
      <c r="AC45" s="547"/>
      <c r="AD45" s="547"/>
      <c r="AE45" s="547"/>
      <c r="AF45" s="547"/>
      <c r="AG45" s="547"/>
      <c r="AH45" s="547"/>
      <c r="AI45" s="547"/>
      <c r="AJ45" s="547"/>
      <c r="AK45" s="547"/>
      <c r="AL45" s="547"/>
      <c r="AM45" s="547"/>
      <c r="AN45" s="547"/>
    </row>
    <row r="46" spans="1:40" ht="12.75" customHeight="1" x14ac:dyDescent="0.2">
      <c r="A46" s="338"/>
      <c r="B46" s="730" t="s">
        <v>779</v>
      </c>
      <c r="C46" s="561"/>
      <c r="D46" s="561"/>
      <c r="E46" s="561"/>
      <c r="F46" s="561"/>
      <c r="G46" s="561"/>
      <c r="H46" s="561"/>
      <c r="I46" s="561"/>
      <c r="J46" s="561"/>
      <c r="K46" s="561"/>
      <c r="L46" s="561"/>
      <c r="M46" s="561"/>
      <c r="N46" s="561"/>
      <c r="O46" s="561"/>
      <c r="P46" s="561"/>
      <c r="Q46" s="561"/>
      <c r="R46" s="338"/>
      <c r="X46" s="547"/>
      <c r="Y46" s="547"/>
      <c r="Z46" s="547"/>
      <c r="AA46" s="547"/>
      <c r="AB46" s="547"/>
      <c r="AC46" s="547"/>
      <c r="AD46" s="547"/>
      <c r="AE46" s="547"/>
      <c r="AF46" s="547"/>
      <c r="AG46" s="547"/>
      <c r="AH46" s="547"/>
      <c r="AI46" s="547"/>
      <c r="AJ46" s="547"/>
      <c r="AK46" s="547"/>
      <c r="AL46" s="547"/>
      <c r="AM46" s="547"/>
      <c r="AN46" s="547"/>
    </row>
    <row r="47" spans="1:40" ht="12.75" customHeight="1" x14ac:dyDescent="0.2">
      <c r="A47" s="338"/>
      <c r="B47" s="547" t="s">
        <v>780</v>
      </c>
      <c r="C47" s="561"/>
      <c r="D47" s="561"/>
      <c r="E47" s="561"/>
      <c r="F47" s="561"/>
      <c r="G47" s="561"/>
      <c r="H47" s="561"/>
      <c r="I47" s="561"/>
      <c r="J47" s="561"/>
      <c r="K47" s="561"/>
      <c r="L47" s="561"/>
      <c r="M47" s="561"/>
      <c r="N47" s="561"/>
      <c r="O47" s="561"/>
      <c r="P47" s="561"/>
      <c r="Q47" s="561"/>
      <c r="R47" s="338"/>
      <c r="X47" s="547"/>
      <c r="Y47" s="547"/>
      <c r="Z47" s="547"/>
      <c r="AA47" s="547"/>
      <c r="AB47" s="547"/>
      <c r="AC47" s="547"/>
      <c r="AD47" s="547"/>
      <c r="AE47" s="547"/>
      <c r="AF47" s="547"/>
      <c r="AG47" s="547"/>
      <c r="AH47" s="547"/>
      <c r="AI47" s="547"/>
      <c r="AJ47" s="547"/>
      <c r="AK47" s="547"/>
      <c r="AL47" s="547"/>
      <c r="AM47" s="547"/>
      <c r="AN47" s="547"/>
    </row>
    <row r="48" spans="1:40" ht="12.75" customHeight="1" x14ac:dyDescent="0.2">
      <c r="A48" s="338"/>
      <c r="B48" s="547" t="s">
        <v>781</v>
      </c>
      <c r="C48" s="561"/>
      <c r="D48" s="561"/>
      <c r="E48" s="561"/>
      <c r="F48" s="561"/>
      <c r="G48" s="561"/>
      <c r="H48" s="561"/>
      <c r="I48" s="561"/>
      <c r="J48" s="561"/>
      <c r="K48" s="561"/>
      <c r="L48" s="561"/>
      <c r="M48" s="561"/>
      <c r="N48" s="561"/>
      <c r="O48" s="561"/>
      <c r="P48" s="561"/>
      <c r="Q48" s="561"/>
      <c r="R48" s="338"/>
      <c r="X48" s="547"/>
      <c r="Y48" s="547"/>
      <c r="Z48" s="547"/>
      <c r="AA48" s="547"/>
      <c r="AB48" s="547"/>
      <c r="AC48" s="547"/>
      <c r="AD48" s="547"/>
      <c r="AE48" s="547"/>
      <c r="AF48" s="547"/>
      <c r="AG48" s="547"/>
      <c r="AH48" s="547"/>
      <c r="AI48" s="547"/>
      <c r="AJ48" s="547"/>
      <c r="AK48" s="547"/>
      <c r="AL48" s="547"/>
      <c r="AM48" s="547"/>
      <c r="AN48" s="547"/>
    </row>
    <row r="49" spans="1:40" ht="12.75" customHeight="1" x14ac:dyDescent="0.2">
      <c r="A49" s="338"/>
      <c r="B49" s="730" t="s">
        <v>782</v>
      </c>
      <c r="C49" s="561"/>
      <c r="D49" s="561"/>
      <c r="E49" s="561"/>
      <c r="F49" s="561"/>
      <c r="G49" s="561"/>
      <c r="H49" s="561"/>
      <c r="I49" s="561"/>
      <c r="J49" s="561"/>
      <c r="K49" s="561"/>
      <c r="L49" s="561"/>
      <c r="M49" s="561"/>
      <c r="N49" s="561"/>
      <c r="O49" s="561"/>
      <c r="P49" s="561"/>
      <c r="Q49" s="561"/>
      <c r="R49" s="338"/>
      <c r="X49" s="547"/>
      <c r="Y49" s="547"/>
      <c r="Z49" s="547"/>
      <c r="AA49" s="547"/>
      <c r="AB49" s="547"/>
      <c r="AC49" s="547"/>
      <c r="AD49" s="547"/>
      <c r="AE49" s="547"/>
      <c r="AF49" s="547"/>
      <c r="AG49" s="547"/>
      <c r="AH49" s="547"/>
      <c r="AI49" s="547"/>
      <c r="AJ49" s="547"/>
      <c r="AK49" s="547"/>
      <c r="AL49" s="547"/>
      <c r="AM49" s="547"/>
      <c r="AN49" s="547"/>
    </row>
    <row r="50" spans="1:40" ht="12.75" customHeight="1" x14ac:dyDescent="0.2">
      <c r="A50" s="338"/>
      <c r="B50" s="730" t="s">
        <v>783</v>
      </c>
      <c r="C50" s="561"/>
      <c r="D50" s="561"/>
      <c r="E50" s="561"/>
      <c r="F50" s="561"/>
      <c r="G50" s="561"/>
      <c r="H50" s="561"/>
      <c r="I50" s="561"/>
      <c r="J50" s="561"/>
      <c r="K50" s="561"/>
      <c r="L50" s="561"/>
      <c r="M50" s="561"/>
      <c r="N50" s="561"/>
      <c r="O50" s="561"/>
      <c r="P50" s="561"/>
      <c r="Q50" s="561"/>
      <c r="R50" s="338"/>
      <c r="X50" s="547"/>
      <c r="Y50" s="547"/>
      <c r="Z50" s="547"/>
      <c r="AA50" s="547"/>
      <c r="AB50" s="547"/>
      <c r="AC50" s="547"/>
      <c r="AD50" s="547"/>
      <c r="AE50" s="547"/>
      <c r="AF50" s="547"/>
      <c r="AG50" s="547"/>
      <c r="AH50" s="547"/>
      <c r="AI50" s="547"/>
      <c r="AJ50" s="547"/>
      <c r="AK50" s="547"/>
      <c r="AL50" s="547"/>
      <c r="AM50" s="547"/>
      <c r="AN50" s="547"/>
    </row>
    <row r="51" spans="1:40" ht="12.75" customHeight="1" x14ac:dyDescent="0.2">
      <c r="A51" s="338"/>
      <c r="B51" s="730"/>
      <c r="C51" s="561"/>
      <c r="D51" s="561"/>
      <c r="E51" s="561"/>
      <c r="F51" s="561"/>
      <c r="G51" s="561"/>
      <c r="H51" s="561"/>
      <c r="I51" s="561"/>
      <c r="J51" s="561"/>
      <c r="K51" s="561"/>
      <c r="L51" s="561"/>
      <c r="M51" s="561"/>
      <c r="N51" s="561"/>
      <c r="O51" s="561"/>
      <c r="P51" s="561"/>
      <c r="Q51" s="561"/>
      <c r="R51" s="338"/>
      <c r="X51" s="547"/>
      <c r="Y51" s="547"/>
      <c r="Z51" s="547"/>
      <c r="AA51" s="547"/>
      <c r="AB51" s="547"/>
      <c r="AC51" s="547"/>
      <c r="AD51" s="547"/>
      <c r="AE51" s="547"/>
      <c r="AF51" s="547"/>
      <c r="AG51" s="547"/>
      <c r="AH51" s="547"/>
      <c r="AI51" s="547"/>
      <c r="AJ51" s="547"/>
      <c r="AK51" s="547"/>
      <c r="AL51" s="547"/>
      <c r="AM51" s="547"/>
      <c r="AN51" s="547"/>
    </row>
    <row r="52" spans="1:40" ht="12.75" customHeight="1" x14ac:dyDescent="0.2">
      <c r="A52" s="338"/>
      <c r="B52" s="730" t="s">
        <v>778</v>
      </c>
      <c r="C52" s="561"/>
      <c r="D52" s="561"/>
      <c r="E52" s="561"/>
      <c r="F52" s="561"/>
      <c r="G52" s="561"/>
      <c r="H52" s="561"/>
      <c r="I52" s="561"/>
      <c r="J52" s="561"/>
      <c r="K52" s="561"/>
      <c r="L52" s="561"/>
      <c r="M52" s="561"/>
      <c r="N52" s="561"/>
      <c r="O52" s="561"/>
      <c r="P52" s="561"/>
      <c r="Q52" s="561"/>
      <c r="R52" s="338"/>
      <c r="X52" s="547"/>
      <c r="Y52" s="547"/>
      <c r="Z52" s="547"/>
      <c r="AA52" s="547"/>
      <c r="AB52" s="547"/>
      <c r="AC52" s="547"/>
      <c r="AD52" s="547"/>
      <c r="AE52" s="547"/>
      <c r="AF52" s="547"/>
      <c r="AG52" s="547"/>
      <c r="AH52" s="547"/>
      <c r="AI52" s="547"/>
      <c r="AJ52" s="547"/>
      <c r="AK52" s="547"/>
      <c r="AL52" s="547"/>
      <c r="AM52" s="547"/>
      <c r="AN52" s="547"/>
    </row>
    <row r="53" spans="1:40" ht="13.5" customHeight="1" x14ac:dyDescent="0.2">
      <c r="A53" s="338"/>
      <c r="C53" s="1083"/>
      <c r="D53" s="1083"/>
      <c r="E53" s="1083"/>
      <c r="F53" s="1083"/>
      <c r="G53" s="1083"/>
      <c r="H53" s="1083"/>
      <c r="I53" s="1083"/>
      <c r="J53" s="1083"/>
      <c r="K53" s="1083"/>
      <c r="L53" s="1083"/>
      <c r="M53" s="1083"/>
      <c r="N53" s="1083"/>
      <c r="O53" s="1083"/>
      <c r="P53" s="1083"/>
      <c r="Q53" s="1083"/>
      <c r="R53" s="1083"/>
      <c r="X53" s="547"/>
      <c r="Y53" s="547"/>
      <c r="Z53" s="547"/>
      <c r="AA53" s="547"/>
      <c r="AB53" s="547"/>
      <c r="AC53" s="547"/>
      <c r="AD53" s="547"/>
      <c r="AE53" s="547"/>
      <c r="AF53" s="547"/>
      <c r="AG53" s="547"/>
      <c r="AH53" s="547"/>
      <c r="AI53" s="547"/>
      <c r="AJ53" s="547"/>
      <c r="AK53" s="547"/>
      <c r="AL53" s="547"/>
      <c r="AM53" s="547"/>
      <c r="AN53" s="547"/>
    </row>
    <row r="54" spans="1:40" ht="15" x14ac:dyDescent="0.2">
      <c r="A54" s="560"/>
      <c r="B54" s="562" t="s">
        <v>289</v>
      </c>
      <c r="C54" s="560"/>
      <c r="D54" s="560"/>
      <c r="E54" s="560"/>
      <c r="F54" s="560"/>
      <c r="G54" s="560"/>
      <c r="H54" s="560"/>
      <c r="I54" s="560"/>
      <c r="J54" s="560"/>
      <c r="K54" s="560"/>
      <c r="L54" s="560"/>
      <c r="M54" s="560"/>
      <c r="N54" s="560"/>
      <c r="O54" s="560"/>
      <c r="P54" s="560"/>
      <c r="Q54" s="560"/>
      <c r="R54" s="560"/>
    </row>
    <row r="55" spans="1:40" ht="15" x14ac:dyDescent="0.2">
      <c r="A55" s="564"/>
      <c r="B55" s="565"/>
      <c r="C55" s="564"/>
      <c r="D55" s="564"/>
      <c r="E55" s="564"/>
      <c r="F55" s="564"/>
      <c r="G55" s="564"/>
      <c r="H55" s="564"/>
      <c r="I55" s="564"/>
      <c r="J55" s="564"/>
      <c r="K55" s="564"/>
      <c r="L55" s="564"/>
      <c r="M55" s="564"/>
      <c r="N55" s="564"/>
      <c r="O55" s="564"/>
      <c r="P55" s="564"/>
      <c r="Q55" s="564"/>
      <c r="R55" s="564"/>
    </row>
    <row r="56" spans="1:40" ht="15" x14ac:dyDescent="0.2">
      <c r="A56" s="564"/>
      <c r="B56" s="565"/>
      <c r="C56" s="564"/>
      <c r="D56" s="564"/>
      <c r="E56" s="564"/>
      <c r="F56" s="564"/>
      <c r="G56" s="564"/>
      <c r="H56" s="564"/>
      <c r="I56" s="564"/>
      <c r="J56" s="564"/>
      <c r="K56" s="564"/>
      <c r="L56" s="564"/>
      <c r="M56" s="564"/>
      <c r="N56" s="564"/>
      <c r="O56" s="564"/>
      <c r="P56" s="564"/>
      <c r="Q56" s="564"/>
      <c r="R56" s="564"/>
    </row>
    <row r="57" spans="1:40" ht="15" x14ac:dyDescent="0.2">
      <c r="A57" s="564"/>
      <c r="B57" s="565"/>
      <c r="C57" s="564"/>
      <c r="D57" s="564"/>
      <c r="E57" s="564"/>
      <c r="F57" s="564"/>
      <c r="G57" s="564"/>
      <c r="H57" s="564"/>
      <c r="I57" s="564"/>
      <c r="J57" s="564"/>
      <c r="K57" s="564"/>
      <c r="L57" s="564"/>
      <c r="M57" s="564"/>
      <c r="N57" s="564"/>
      <c r="O57" s="564"/>
      <c r="P57" s="564"/>
      <c r="Q57" s="564"/>
      <c r="R57" s="564"/>
    </row>
    <row r="58" spans="1:40" ht="15" x14ac:dyDescent="0.2">
      <c r="A58" s="564"/>
      <c r="B58" s="565"/>
      <c r="C58" s="564"/>
      <c r="D58" s="564"/>
      <c r="E58" s="564"/>
      <c r="F58" s="564"/>
      <c r="G58" s="564"/>
      <c r="H58" s="564"/>
      <c r="I58" s="564"/>
      <c r="J58" s="564"/>
      <c r="K58" s="564"/>
      <c r="L58" s="564"/>
      <c r="M58" s="564"/>
      <c r="N58" s="564"/>
      <c r="O58" s="564"/>
      <c r="P58" s="564"/>
      <c r="Q58" s="564"/>
      <c r="R58" s="564"/>
    </row>
    <row r="59" spans="1:40" ht="15" x14ac:dyDescent="0.2">
      <c r="A59" s="564"/>
      <c r="B59" s="565"/>
      <c r="C59" s="564"/>
      <c r="D59" s="564"/>
      <c r="E59" s="564"/>
      <c r="F59" s="564"/>
      <c r="G59" s="564"/>
      <c r="H59" s="564"/>
      <c r="I59" s="564"/>
      <c r="J59" s="564"/>
      <c r="K59" s="564"/>
      <c r="L59" s="564"/>
      <c r="M59" s="564"/>
      <c r="N59" s="564"/>
      <c r="O59" s="564"/>
      <c r="P59" s="564"/>
      <c r="Q59" s="564"/>
      <c r="R59" s="564"/>
    </row>
    <row r="60" spans="1:40" ht="15" x14ac:dyDescent="0.2">
      <c r="A60" s="564"/>
      <c r="B60" s="565"/>
      <c r="C60" s="564"/>
      <c r="D60" s="564"/>
      <c r="E60" s="564"/>
      <c r="F60" s="564"/>
      <c r="G60" s="564"/>
      <c r="H60" s="564"/>
      <c r="I60" s="564"/>
      <c r="J60" s="564"/>
      <c r="K60" s="564"/>
      <c r="L60" s="564"/>
      <c r="M60" s="564"/>
      <c r="N60" s="564"/>
      <c r="O60" s="564"/>
      <c r="P60" s="564"/>
      <c r="Q60" s="564"/>
      <c r="R60" s="564"/>
    </row>
    <row r="61" spans="1:40" ht="15" x14ac:dyDescent="0.2">
      <c r="A61" s="564"/>
      <c r="B61" s="565"/>
      <c r="C61" s="564"/>
      <c r="D61" s="564"/>
      <c r="E61" s="564"/>
      <c r="F61" s="564"/>
      <c r="G61" s="564"/>
      <c r="H61" s="564"/>
      <c r="I61" s="564"/>
      <c r="J61" s="564"/>
      <c r="K61" s="564"/>
      <c r="L61" s="564"/>
      <c r="M61" s="564"/>
      <c r="N61" s="564"/>
      <c r="O61" s="564"/>
      <c r="P61" s="564"/>
      <c r="Q61" s="564"/>
      <c r="R61" s="564"/>
    </row>
    <row r="62" spans="1:40" ht="15" x14ac:dyDescent="0.2">
      <c r="A62" s="564"/>
      <c r="B62" s="565"/>
      <c r="C62" s="564"/>
      <c r="D62" s="564"/>
      <c r="E62" s="564"/>
      <c r="F62" s="564"/>
      <c r="G62" s="564"/>
      <c r="H62" s="564"/>
      <c r="I62" s="564"/>
      <c r="J62" s="564"/>
      <c r="K62" s="564"/>
      <c r="L62" s="564"/>
      <c r="M62" s="564"/>
      <c r="N62" s="564"/>
      <c r="O62" s="564"/>
      <c r="P62" s="564"/>
      <c r="Q62" s="564"/>
      <c r="R62" s="564"/>
    </row>
    <row r="63" spans="1:40" ht="15" x14ac:dyDescent="0.2">
      <c r="A63" s="564"/>
      <c r="B63" s="565"/>
      <c r="C63" s="564"/>
      <c r="D63" s="564"/>
      <c r="E63" s="564"/>
      <c r="F63" s="564"/>
      <c r="G63" s="564"/>
      <c r="H63" s="564"/>
      <c r="I63" s="564"/>
      <c r="J63" s="564"/>
      <c r="K63" s="564"/>
      <c r="L63" s="564"/>
      <c r="M63" s="564"/>
      <c r="N63" s="564"/>
      <c r="O63" s="564"/>
      <c r="P63" s="564"/>
      <c r="Q63" s="564"/>
      <c r="R63" s="564"/>
    </row>
    <row r="64" spans="1:40" ht="15" x14ac:dyDescent="0.2">
      <c r="A64" s="564"/>
      <c r="B64" s="565"/>
      <c r="C64" s="564"/>
      <c r="D64" s="564"/>
      <c r="E64" s="564"/>
      <c r="F64" s="564"/>
      <c r="G64" s="564"/>
      <c r="H64" s="564"/>
      <c r="I64" s="564"/>
      <c r="J64" s="564"/>
      <c r="K64" s="564"/>
      <c r="L64" s="564"/>
      <c r="M64" s="564"/>
      <c r="N64" s="564"/>
      <c r="O64" s="564"/>
      <c r="P64" s="564"/>
      <c r="Q64" s="564"/>
      <c r="R64" s="564"/>
    </row>
    <row r="65" spans="1:18" ht="15" x14ac:dyDescent="0.2">
      <c r="A65" s="564"/>
      <c r="B65" s="565"/>
      <c r="C65" s="564"/>
      <c r="D65" s="564"/>
      <c r="E65" s="564"/>
      <c r="F65" s="564"/>
      <c r="G65" s="564"/>
      <c r="H65" s="564"/>
      <c r="I65" s="564"/>
      <c r="J65" s="564"/>
      <c r="K65" s="564"/>
      <c r="L65" s="564"/>
      <c r="M65" s="564"/>
      <c r="N65" s="564"/>
      <c r="O65" s="564"/>
      <c r="P65" s="564"/>
      <c r="Q65" s="564"/>
      <c r="R65" s="564"/>
    </row>
    <row r="66" spans="1:18" ht="15" x14ac:dyDescent="0.2">
      <c r="A66" s="564"/>
      <c r="B66" s="565"/>
      <c r="C66" s="564"/>
      <c r="D66" s="564"/>
      <c r="E66" s="564"/>
      <c r="F66" s="564"/>
      <c r="G66" s="564"/>
      <c r="H66" s="564"/>
      <c r="I66" s="564"/>
      <c r="J66" s="564"/>
      <c r="K66" s="564"/>
      <c r="L66" s="564"/>
      <c r="M66" s="564"/>
      <c r="N66" s="564"/>
      <c r="O66" s="564"/>
      <c r="P66" s="564"/>
      <c r="Q66" s="564"/>
      <c r="R66" s="564"/>
    </row>
    <row r="67" spans="1:18" ht="15" x14ac:dyDescent="0.2">
      <c r="A67" s="564"/>
      <c r="B67" s="565"/>
      <c r="C67" s="564"/>
      <c r="D67" s="564"/>
      <c r="E67" s="564"/>
      <c r="F67" s="564"/>
      <c r="G67" s="564"/>
      <c r="H67" s="564"/>
      <c r="I67" s="564"/>
      <c r="J67" s="564"/>
      <c r="K67" s="564"/>
      <c r="L67" s="564"/>
      <c r="M67" s="564"/>
      <c r="N67" s="564"/>
      <c r="O67" s="564"/>
      <c r="P67" s="564"/>
      <c r="Q67" s="564"/>
      <c r="R67" s="564"/>
    </row>
    <row r="68" spans="1:18" ht="15" x14ac:dyDescent="0.2">
      <c r="A68" s="564"/>
      <c r="B68" s="565"/>
      <c r="C68" s="564"/>
      <c r="D68" s="564"/>
      <c r="E68" s="564"/>
      <c r="F68" s="564"/>
      <c r="G68" s="564"/>
      <c r="H68" s="564"/>
      <c r="I68" s="564"/>
      <c r="J68" s="564"/>
      <c r="K68" s="564"/>
      <c r="L68" s="564"/>
      <c r="M68" s="564"/>
      <c r="N68" s="564"/>
      <c r="O68" s="564"/>
      <c r="P68" s="564"/>
      <c r="Q68" s="564"/>
      <c r="R68" s="564"/>
    </row>
    <row r="69" spans="1:18" ht="15" x14ac:dyDescent="0.2">
      <c r="A69" s="564"/>
      <c r="B69" s="565"/>
      <c r="C69" s="564"/>
      <c r="D69" s="564"/>
      <c r="E69" s="564"/>
      <c r="F69" s="564"/>
      <c r="G69" s="564"/>
      <c r="H69" s="564"/>
      <c r="I69" s="564"/>
      <c r="J69" s="564"/>
      <c r="K69" s="564"/>
      <c r="L69" s="564"/>
      <c r="M69" s="564"/>
      <c r="N69" s="564"/>
      <c r="O69" s="564"/>
      <c r="P69" s="564"/>
      <c r="Q69" s="564"/>
      <c r="R69" s="564"/>
    </row>
    <row r="70" spans="1:18" ht="15" x14ac:dyDescent="0.2">
      <c r="A70" s="564"/>
      <c r="B70" s="565"/>
      <c r="C70" s="564"/>
      <c r="D70" s="564"/>
      <c r="E70" s="564"/>
      <c r="F70" s="564"/>
      <c r="G70" s="564"/>
      <c r="H70" s="564"/>
      <c r="I70" s="564"/>
      <c r="J70" s="564"/>
      <c r="K70" s="564"/>
      <c r="L70" s="564"/>
      <c r="M70" s="564"/>
      <c r="N70" s="564"/>
      <c r="O70" s="564"/>
      <c r="P70" s="564"/>
      <c r="Q70" s="564"/>
      <c r="R70" s="564"/>
    </row>
    <row r="71" spans="1:18" ht="15" x14ac:dyDescent="0.2">
      <c r="A71" s="560"/>
      <c r="B71" s="551" t="s">
        <v>363</v>
      </c>
      <c r="C71" s="560"/>
      <c r="D71" s="560"/>
      <c r="E71" s="560"/>
      <c r="F71" s="560"/>
      <c r="G71" s="560"/>
      <c r="H71" s="560"/>
      <c r="I71" s="560"/>
      <c r="J71" s="560"/>
      <c r="K71" s="560"/>
      <c r="L71" s="560"/>
      <c r="M71" s="560"/>
      <c r="N71" s="560"/>
      <c r="O71" s="560"/>
      <c r="P71" s="560"/>
      <c r="Q71" s="560"/>
      <c r="R71" s="560"/>
    </row>
    <row r="72" spans="1:18" ht="15" x14ac:dyDescent="0.2">
      <c r="A72" s="564"/>
      <c r="B72" s="565"/>
      <c r="C72" s="564"/>
      <c r="D72" s="564"/>
      <c r="E72" s="564"/>
      <c r="F72" s="564"/>
      <c r="G72" s="564"/>
      <c r="H72" s="564"/>
      <c r="I72" s="564"/>
      <c r="J72" s="564"/>
      <c r="K72" s="564"/>
      <c r="L72" s="564"/>
      <c r="M72" s="564"/>
      <c r="N72" s="564"/>
      <c r="O72" s="564"/>
      <c r="P72" s="564"/>
      <c r="Q72" s="564"/>
      <c r="R72" s="564"/>
    </row>
    <row r="73" spans="1:18" ht="15" x14ac:dyDescent="0.2">
      <c r="A73" s="564"/>
      <c r="B73" s="565"/>
      <c r="C73" s="564"/>
      <c r="D73" s="564"/>
      <c r="E73" s="564"/>
      <c r="F73" s="564"/>
      <c r="G73" s="564"/>
      <c r="H73" s="564"/>
      <c r="I73" s="564"/>
      <c r="J73" s="564"/>
      <c r="K73" s="564"/>
      <c r="L73" s="564"/>
      <c r="M73" s="564"/>
      <c r="N73" s="564"/>
      <c r="O73" s="564"/>
      <c r="P73" s="564"/>
      <c r="Q73" s="564"/>
      <c r="R73" s="564"/>
    </row>
    <row r="74" spans="1:18" ht="15" x14ac:dyDescent="0.2">
      <c r="A74" s="564"/>
      <c r="B74" s="565"/>
      <c r="C74" s="564"/>
      <c r="D74" s="564"/>
      <c r="E74" s="564"/>
      <c r="F74" s="564"/>
      <c r="G74" s="564"/>
      <c r="H74" s="564"/>
      <c r="I74" s="564"/>
      <c r="J74" s="564"/>
      <c r="K74" s="564"/>
      <c r="L74" s="564"/>
      <c r="M74" s="564"/>
      <c r="N74" s="564"/>
      <c r="O74" s="564"/>
      <c r="P74" s="564"/>
      <c r="Q74" s="564"/>
      <c r="R74" s="564"/>
    </row>
    <row r="75" spans="1:18" ht="15" x14ac:dyDescent="0.2">
      <c r="A75" s="564"/>
      <c r="B75" s="565"/>
      <c r="C75" s="564"/>
      <c r="D75" s="564"/>
      <c r="E75" s="564"/>
      <c r="F75" s="564"/>
      <c r="G75" s="564"/>
      <c r="H75" s="564"/>
      <c r="I75" s="564"/>
      <c r="J75" s="564"/>
      <c r="K75" s="564"/>
      <c r="L75" s="564"/>
      <c r="M75" s="564"/>
      <c r="N75" s="564"/>
      <c r="O75" s="564"/>
      <c r="P75" s="564"/>
      <c r="Q75" s="564"/>
      <c r="R75" s="564"/>
    </row>
    <row r="76" spans="1:18" ht="15" x14ac:dyDescent="0.2">
      <c r="A76" s="564"/>
      <c r="B76" s="565"/>
      <c r="C76" s="564"/>
      <c r="D76" s="564"/>
      <c r="E76" s="564"/>
      <c r="F76" s="564"/>
      <c r="G76" s="564"/>
      <c r="H76" s="564"/>
      <c r="I76" s="564"/>
      <c r="J76" s="564"/>
      <c r="K76" s="564"/>
      <c r="L76" s="564"/>
      <c r="M76" s="564"/>
      <c r="N76" s="564"/>
      <c r="O76" s="564"/>
      <c r="P76" s="564"/>
      <c r="Q76" s="564"/>
      <c r="R76" s="564"/>
    </row>
    <row r="77" spans="1:18" ht="15" x14ac:dyDescent="0.2">
      <c r="A77" s="564"/>
      <c r="B77" s="565"/>
      <c r="C77" s="564"/>
      <c r="D77" s="564"/>
      <c r="E77" s="564"/>
      <c r="F77" s="564"/>
      <c r="G77" s="564"/>
      <c r="H77" s="564"/>
      <c r="I77" s="564"/>
      <c r="J77" s="564"/>
      <c r="K77" s="564"/>
      <c r="L77" s="564"/>
      <c r="M77" s="564"/>
      <c r="N77" s="564"/>
      <c r="O77" s="564"/>
      <c r="P77" s="564"/>
      <c r="Q77" s="564"/>
      <c r="R77" s="564"/>
    </row>
    <row r="78" spans="1:18" ht="15" x14ac:dyDescent="0.2">
      <c r="A78" s="564"/>
      <c r="B78" s="565"/>
      <c r="C78" s="564"/>
      <c r="D78" s="564"/>
      <c r="E78" s="564"/>
      <c r="F78" s="564"/>
      <c r="G78" s="564"/>
      <c r="H78" s="564"/>
      <c r="I78" s="564"/>
      <c r="J78" s="564"/>
      <c r="K78" s="564"/>
      <c r="L78" s="564"/>
      <c r="M78" s="564"/>
      <c r="N78" s="564"/>
      <c r="O78" s="564"/>
      <c r="P78" s="564"/>
      <c r="Q78" s="564"/>
      <c r="R78" s="564"/>
    </row>
    <row r="79" spans="1:18" ht="15" x14ac:dyDescent="0.2">
      <c r="A79" s="564"/>
      <c r="B79" s="565"/>
      <c r="C79" s="564"/>
      <c r="D79" s="564"/>
      <c r="E79" s="564"/>
      <c r="F79" s="564"/>
      <c r="G79" s="564"/>
      <c r="H79" s="564"/>
      <c r="I79" s="564"/>
      <c r="J79" s="564"/>
      <c r="K79" s="564"/>
      <c r="L79" s="564"/>
      <c r="M79" s="564"/>
      <c r="N79" s="564"/>
      <c r="O79" s="564"/>
      <c r="P79" s="564"/>
      <c r="Q79" s="564"/>
      <c r="R79" s="564"/>
    </row>
    <row r="80" spans="1:18" ht="15" x14ac:dyDescent="0.2">
      <c r="A80" s="564"/>
      <c r="B80" s="565"/>
      <c r="C80" s="564"/>
      <c r="D80" s="564"/>
      <c r="E80" s="564"/>
      <c r="F80" s="564"/>
      <c r="G80" s="564"/>
      <c r="H80" s="564"/>
      <c r="I80" s="564"/>
      <c r="J80" s="564"/>
      <c r="K80" s="564"/>
      <c r="L80" s="564"/>
      <c r="M80" s="564"/>
      <c r="N80" s="564"/>
      <c r="O80" s="564"/>
      <c r="P80" s="564"/>
      <c r="Q80" s="564"/>
      <c r="R80" s="564"/>
    </row>
    <row r="81" spans="1:256" ht="15" x14ac:dyDescent="0.2">
      <c r="A81" s="564"/>
      <c r="B81" s="565"/>
      <c r="C81" s="564"/>
      <c r="D81" s="564"/>
      <c r="E81" s="564"/>
      <c r="F81" s="564"/>
      <c r="G81" s="564"/>
      <c r="H81" s="564"/>
      <c r="I81" s="564"/>
      <c r="J81" s="564"/>
      <c r="K81" s="564"/>
      <c r="L81" s="564"/>
      <c r="M81" s="564"/>
      <c r="N81" s="564"/>
      <c r="O81" s="564"/>
      <c r="P81" s="564"/>
      <c r="Q81" s="564"/>
      <c r="R81" s="564"/>
    </row>
    <row r="82" spans="1:256" ht="15" x14ac:dyDescent="0.2">
      <c r="A82" s="564"/>
      <c r="B82" s="565"/>
      <c r="C82" s="564"/>
      <c r="D82" s="564"/>
      <c r="E82" s="564"/>
      <c r="F82" s="564"/>
      <c r="G82" s="564"/>
      <c r="H82" s="564"/>
      <c r="I82" s="564"/>
      <c r="J82" s="564"/>
      <c r="K82" s="564"/>
      <c r="L82" s="564"/>
      <c r="M82" s="564"/>
      <c r="N82" s="564"/>
      <c r="O82" s="564"/>
      <c r="P82" s="564"/>
      <c r="Q82" s="564"/>
      <c r="R82" s="564"/>
    </row>
    <row r="83" spans="1:256" ht="15" x14ac:dyDescent="0.2">
      <c r="A83" s="564"/>
      <c r="B83" s="565"/>
      <c r="C83" s="564"/>
      <c r="D83" s="564"/>
      <c r="E83" s="564"/>
      <c r="F83" s="564"/>
      <c r="G83" s="564"/>
      <c r="H83" s="564"/>
      <c r="I83" s="564"/>
      <c r="J83" s="564"/>
      <c r="K83" s="564"/>
      <c r="L83" s="564"/>
      <c r="M83" s="564"/>
      <c r="N83" s="564"/>
      <c r="O83" s="564"/>
      <c r="P83" s="564"/>
      <c r="Q83" s="564"/>
      <c r="R83" s="564"/>
    </row>
    <row r="84" spans="1:256" ht="15" x14ac:dyDescent="0.2">
      <c r="A84" s="564"/>
      <c r="B84" s="565"/>
      <c r="C84" s="564"/>
      <c r="D84" s="564"/>
      <c r="E84" s="564"/>
      <c r="F84" s="564"/>
      <c r="G84" s="564"/>
      <c r="H84" s="564"/>
      <c r="I84" s="564"/>
      <c r="J84" s="564"/>
      <c r="K84" s="564"/>
      <c r="L84" s="564"/>
      <c r="M84" s="564"/>
      <c r="N84" s="564"/>
      <c r="O84" s="564"/>
      <c r="P84" s="564"/>
      <c r="Q84" s="564"/>
      <c r="R84" s="564"/>
    </row>
    <row r="85" spans="1:256" ht="15" x14ac:dyDescent="0.2">
      <c r="A85" s="560"/>
      <c r="B85" s="562" t="s">
        <v>580</v>
      </c>
      <c r="C85" s="560"/>
      <c r="D85" s="560"/>
      <c r="E85" s="560"/>
      <c r="F85" s="560"/>
      <c r="G85" s="560"/>
      <c r="H85" s="560"/>
      <c r="I85" s="560"/>
      <c r="J85" s="560"/>
      <c r="K85" s="560"/>
      <c r="L85" s="560"/>
      <c r="M85" s="560"/>
      <c r="N85" s="560"/>
      <c r="O85" s="560"/>
      <c r="P85" s="560"/>
      <c r="Q85" s="560"/>
      <c r="R85" s="560"/>
    </row>
    <row r="86" spans="1:256" ht="15" x14ac:dyDescent="0.2">
      <c r="A86" s="564"/>
      <c r="B86" s="565"/>
      <c r="C86" s="564"/>
      <c r="D86" s="564"/>
      <c r="E86" s="564"/>
      <c r="F86" s="564"/>
      <c r="G86" s="564"/>
      <c r="H86" s="564"/>
      <c r="I86" s="564"/>
      <c r="J86" s="564"/>
      <c r="K86" s="564"/>
      <c r="L86" s="564"/>
      <c r="M86" s="564"/>
      <c r="N86" s="564"/>
      <c r="O86" s="564"/>
      <c r="P86" s="564"/>
      <c r="Q86" s="564"/>
      <c r="R86" s="564"/>
    </row>
    <row r="87" spans="1:256" ht="15" x14ac:dyDescent="0.2">
      <c r="A87" s="564"/>
      <c r="B87" s="730" t="s">
        <v>755</v>
      </c>
      <c r="C87" s="564"/>
      <c r="D87" s="564"/>
      <c r="E87" s="564"/>
      <c r="F87" s="564"/>
      <c r="G87" s="564"/>
      <c r="H87" s="564"/>
      <c r="I87" s="564"/>
      <c r="J87" s="564"/>
      <c r="K87" s="564"/>
      <c r="L87" s="564"/>
      <c r="M87" s="564"/>
      <c r="N87" s="564"/>
      <c r="O87" s="564"/>
      <c r="P87" s="564"/>
      <c r="Q87" s="564"/>
      <c r="R87" s="564"/>
    </row>
    <row r="88" spans="1:256" ht="15" x14ac:dyDescent="0.2">
      <c r="A88" s="564"/>
      <c r="B88" s="547" t="s">
        <v>756</v>
      </c>
      <c r="C88" s="564"/>
      <c r="D88" s="564"/>
      <c r="E88" s="564"/>
      <c r="F88" s="564"/>
      <c r="G88" s="564"/>
      <c r="H88" s="564"/>
      <c r="I88" s="564"/>
      <c r="J88" s="564"/>
      <c r="K88" s="564"/>
      <c r="L88" s="564"/>
      <c r="M88" s="564"/>
      <c r="N88" s="564"/>
      <c r="O88" s="564"/>
      <c r="P88" s="564"/>
      <c r="Q88" s="564"/>
      <c r="R88" s="564"/>
    </row>
    <row r="89" spans="1:256" ht="15" x14ac:dyDescent="0.2">
      <c r="A89" s="564"/>
      <c r="C89" s="564"/>
      <c r="D89" s="564"/>
      <c r="E89" s="564"/>
      <c r="F89" s="564"/>
      <c r="G89" s="564"/>
      <c r="H89" s="564"/>
      <c r="I89" s="564"/>
      <c r="J89" s="564"/>
      <c r="K89" s="564"/>
      <c r="L89" s="564"/>
      <c r="M89" s="564"/>
      <c r="N89" s="564"/>
      <c r="O89" s="564"/>
      <c r="P89" s="564"/>
      <c r="Q89" s="564"/>
      <c r="R89" s="564"/>
    </row>
    <row r="90" spans="1:256" ht="15" x14ac:dyDescent="0.2">
      <c r="A90" s="564"/>
      <c r="B90" s="1346" t="s">
        <v>753</v>
      </c>
      <c r="C90" s="564"/>
      <c r="D90" s="564"/>
      <c r="E90" s="564"/>
      <c r="F90" s="564"/>
      <c r="G90" s="564"/>
      <c r="H90" s="564"/>
      <c r="I90" s="564"/>
      <c r="J90" s="564"/>
      <c r="K90" s="564"/>
      <c r="L90" s="564"/>
      <c r="M90" s="564"/>
      <c r="N90" s="564"/>
      <c r="O90" s="564"/>
      <c r="P90" s="564"/>
      <c r="Q90" s="564"/>
      <c r="R90" s="564"/>
    </row>
    <row r="91" spans="1:256" ht="15" x14ac:dyDescent="0.2">
      <c r="A91" s="564"/>
      <c r="B91" s="730" t="s">
        <v>754</v>
      </c>
      <c r="C91" s="564"/>
      <c r="D91" s="564"/>
      <c r="E91" s="564"/>
      <c r="F91" s="564"/>
      <c r="G91" s="564"/>
      <c r="H91" s="564"/>
      <c r="I91" s="564"/>
      <c r="J91" s="564"/>
      <c r="K91" s="564"/>
      <c r="L91" s="564"/>
      <c r="M91" s="564"/>
      <c r="N91" s="564"/>
      <c r="O91" s="564"/>
      <c r="P91" s="564"/>
      <c r="Q91" s="564"/>
      <c r="R91" s="564"/>
    </row>
    <row r="92" spans="1:256" ht="15" x14ac:dyDescent="0.2">
      <c r="A92" s="564"/>
      <c r="B92" s="565"/>
      <c r="C92" s="564"/>
      <c r="D92" s="564"/>
      <c r="E92" s="564"/>
      <c r="F92" s="564"/>
      <c r="G92" s="564"/>
      <c r="H92" s="564"/>
      <c r="I92" s="564"/>
      <c r="J92" s="564"/>
      <c r="K92" s="564"/>
      <c r="L92" s="564"/>
      <c r="M92" s="564"/>
      <c r="N92" s="564"/>
      <c r="O92" s="564"/>
      <c r="P92" s="564"/>
      <c r="Q92" s="564"/>
      <c r="R92" s="564"/>
    </row>
    <row r="93" spans="1:256" ht="15" x14ac:dyDescent="0.2">
      <c r="A93" s="560"/>
      <c r="B93" s="551" t="s">
        <v>117</v>
      </c>
      <c r="C93" s="560"/>
      <c r="D93" s="560"/>
      <c r="E93" s="560"/>
      <c r="F93" s="560"/>
      <c r="G93" s="560"/>
      <c r="H93" s="560"/>
      <c r="I93" s="560"/>
      <c r="J93" s="560"/>
      <c r="K93" s="560"/>
      <c r="L93" s="560"/>
      <c r="M93" s="560"/>
      <c r="N93" s="560"/>
      <c r="O93" s="560"/>
      <c r="P93" s="560"/>
      <c r="Q93" s="560"/>
      <c r="R93" s="560"/>
      <c r="AB93" s="547"/>
      <c r="AC93" s="547"/>
      <c r="AD93" s="547"/>
      <c r="AE93" s="547"/>
      <c r="AF93" s="547"/>
      <c r="AG93" s="547"/>
      <c r="AH93" s="547"/>
      <c r="AI93" s="547"/>
      <c r="AJ93" s="547"/>
      <c r="AK93" s="547"/>
      <c r="AL93" s="547"/>
      <c r="AM93" s="547"/>
      <c r="AN93" s="547"/>
    </row>
    <row r="94" spans="1:256" s="338" customFormat="1" ht="12.75" customHeight="1" x14ac:dyDescent="0.2">
      <c r="B94" s="557"/>
      <c r="S94" s="547"/>
      <c r="T94" s="547"/>
      <c r="U94" s="547"/>
      <c r="V94" s="547"/>
      <c r="W94" s="547"/>
      <c r="X94" s="555"/>
      <c r="Y94" s="555"/>
      <c r="Z94" s="555"/>
      <c r="AA94" s="555"/>
      <c r="AB94" s="547"/>
      <c r="AC94" s="547"/>
      <c r="AD94" s="547"/>
      <c r="AE94" s="547"/>
      <c r="AF94" s="547"/>
      <c r="AG94" s="547"/>
      <c r="AH94" s="547"/>
      <c r="AI94" s="547"/>
      <c r="AJ94" s="547"/>
      <c r="AK94" s="547"/>
      <c r="AL94" s="547"/>
      <c r="AM94" s="547"/>
      <c r="AN94" s="547"/>
      <c r="AO94" s="547"/>
      <c r="AP94" s="547"/>
      <c r="AQ94" s="547"/>
      <c r="AR94" s="547"/>
      <c r="AS94" s="547"/>
      <c r="AT94" s="547"/>
      <c r="AU94" s="547"/>
      <c r="AV94" s="547"/>
      <c r="AW94" s="547"/>
      <c r="AX94" s="547"/>
      <c r="AY94" s="547"/>
      <c r="AZ94" s="547"/>
      <c r="BA94" s="547"/>
      <c r="BB94" s="547"/>
      <c r="BC94" s="547"/>
      <c r="BD94" s="547"/>
      <c r="BE94" s="547"/>
      <c r="BF94" s="547"/>
      <c r="BG94" s="547"/>
      <c r="BH94" s="547"/>
      <c r="BI94" s="547"/>
      <c r="BJ94" s="547"/>
      <c r="BK94" s="547"/>
      <c r="BL94" s="547"/>
      <c r="BM94" s="547"/>
      <c r="BN94" s="547"/>
      <c r="BO94" s="547"/>
      <c r="BP94" s="547"/>
      <c r="BQ94" s="547"/>
      <c r="BR94" s="547"/>
      <c r="BS94" s="547"/>
      <c r="BT94" s="547"/>
      <c r="BU94" s="547"/>
      <c r="BV94" s="547"/>
      <c r="BW94" s="547"/>
      <c r="BX94" s="547"/>
      <c r="BY94" s="547"/>
      <c r="BZ94" s="547"/>
      <c r="CA94" s="547"/>
      <c r="CB94" s="547"/>
      <c r="CC94" s="547"/>
      <c r="CD94" s="547"/>
      <c r="CE94" s="547"/>
      <c r="CF94" s="547"/>
      <c r="CG94" s="547"/>
      <c r="CH94" s="547"/>
      <c r="CI94" s="547"/>
      <c r="CJ94" s="547"/>
      <c r="CK94" s="547"/>
      <c r="CL94" s="547"/>
      <c r="CM94" s="547"/>
      <c r="CN94" s="547"/>
      <c r="CO94" s="547"/>
      <c r="CP94" s="547"/>
      <c r="CQ94" s="547"/>
      <c r="CR94" s="547"/>
      <c r="CS94" s="547"/>
      <c r="CT94" s="547"/>
      <c r="CU94" s="547"/>
      <c r="CV94" s="547"/>
      <c r="CW94" s="547"/>
      <c r="CX94" s="547"/>
      <c r="CY94" s="547"/>
      <c r="CZ94" s="547"/>
      <c r="DA94" s="547"/>
      <c r="DB94" s="547"/>
      <c r="DC94" s="547"/>
      <c r="DD94" s="547"/>
      <c r="DE94" s="547"/>
      <c r="DF94" s="547"/>
      <c r="DG94" s="547"/>
      <c r="DH94" s="547"/>
      <c r="DI94" s="547"/>
      <c r="DJ94" s="547"/>
      <c r="DK94" s="547"/>
      <c r="DL94" s="547"/>
      <c r="DM94" s="547"/>
      <c r="DN94" s="547"/>
      <c r="DO94" s="547"/>
      <c r="DP94" s="547"/>
      <c r="DQ94" s="547"/>
      <c r="DR94" s="547"/>
      <c r="DS94" s="547"/>
      <c r="DT94" s="547"/>
      <c r="DU94" s="547"/>
      <c r="DV94" s="547"/>
      <c r="DW94" s="547"/>
      <c r="DX94" s="547"/>
      <c r="DY94" s="547"/>
      <c r="DZ94" s="547"/>
      <c r="EA94" s="547"/>
      <c r="EB94" s="547"/>
      <c r="EC94" s="547"/>
      <c r="ED94" s="547"/>
      <c r="EE94" s="547"/>
      <c r="EF94" s="547"/>
      <c r="EG94" s="547"/>
      <c r="EH94" s="547"/>
      <c r="EI94" s="547"/>
      <c r="EJ94" s="547"/>
      <c r="EK94" s="547"/>
      <c r="EL94" s="547"/>
      <c r="EM94" s="547"/>
      <c r="EN94" s="547"/>
      <c r="EO94" s="547"/>
      <c r="EP94" s="547"/>
      <c r="EQ94" s="547"/>
      <c r="ER94" s="547"/>
      <c r="ES94" s="547"/>
      <c r="ET94" s="547"/>
      <c r="EU94" s="547"/>
      <c r="EV94" s="547"/>
      <c r="EW94" s="547"/>
      <c r="EX94" s="547"/>
      <c r="EY94" s="547"/>
      <c r="EZ94" s="547"/>
      <c r="FA94" s="547"/>
      <c r="FB94" s="547"/>
      <c r="FC94" s="547"/>
      <c r="FD94" s="547"/>
      <c r="FE94" s="547"/>
      <c r="FF94" s="547"/>
      <c r="FG94" s="547"/>
      <c r="FH94" s="547"/>
      <c r="FI94" s="547"/>
      <c r="FJ94" s="547"/>
      <c r="FK94" s="547"/>
      <c r="FL94" s="547"/>
      <c r="FM94" s="547"/>
      <c r="FN94" s="547"/>
      <c r="FO94" s="547"/>
      <c r="FP94" s="547"/>
      <c r="FQ94" s="547"/>
      <c r="FR94" s="547"/>
      <c r="FS94" s="547"/>
      <c r="FT94" s="547"/>
      <c r="FU94" s="547"/>
      <c r="FV94" s="547"/>
      <c r="FW94" s="547"/>
      <c r="FX94" s="547"/>
      <c r="FY94" s="547"/>
      <c r="FZ94" s="547"/>
      <c r="GA94" s="547"/>
      <c r="GB94" s="547"/>
      <c r="GC94" s="547"/>
      <c r="GD94" s="547"/>
      <c r="GE94" s="547"/>
      <c r="GF94" s="547"/>
      <c r="GG94" s="547"/>
      <c r="GH94" s="547"/>
      <c r="GI94" s="547"/>
      <c r="GJ94" s="547"/>
      <c r="GK94" s="547"/>
      <c r="GL94" s="547"/>
      <c r="GM94" s="547"/>
      <c r="GN94" s="547"/>
      <c r="GO94" s="547"/>
      <c r="GP94" s="547"/>
      <c r="GQ94" s="547"/>
      <c r="GR94" s="547"/>
      <c r="GS94" s="547"/>
      <c r="GT94" s="547"/>
      <c r="GU94" s="547"/>
      <c r="GV94" s="547"/>
      <c r="GW94" s="547"/>
      <c r="GX94" s="547"/>
      <c r="GY94" s="547"/>
      <c r="GZ94" s="547"/>
      <c r="HA94" s="547"/>
      <c r="HB94" s="547"/>
      <c r="HC94" s="547"/>
      <c r="HD94" s="547"/>
      <c r="HE94" s="547"/>
      <c r="HF94" s="547"/>
      <c r="HG94" s="547"/>
      <c r="HH94" s="547"/>
      <c r="HI94" s="547"/>
      <c r="HJ94" s="547"/>
      <c r="HK94" s="547"/>
      <c r="HL94" s="547"/>
      <c r="HM94" s="547"/>
      <c r="HN94" s="547"/>
      <c r="HO94" s="547"/>
      <c r="HP94" s="547"/>
      <c r="HQ94" s="547"/>
      <c r="HR94" s="547"/>
      <c r="HS94" s="547"/>
      <c r="HT94" s="547"/>
      <c r="HU94" s="547"/>
      <c r="HV94" s="547"/>
      <c r="HW94" s="547"/>
      <c r="HX94" s="547"/>
      <c r="HY94" s="547"/>
      <c r="HZ94" s="547"/>
      <c r="IA94" s="547"/>
      <c r="IB94" s="547"/>
      <c r="IC94" s="547"/>
      <c r="ID94" s="547"/>
      <c r="IE94" s="547"/>
      <c r="IF94" s="547"/>
      <c r="IG94" s="547"/>
      <c r="IH94" s="547"/>
      <c r="II94" s="547"/>
      <c r="IJ94" s="547"/>
      <c r="IK94" s="547"/>
      <c r="IL94" s="547"/>
      <c r="IM94" s="547"/>
      <c r="IN94" s="547"/>
      <c r="IO94" s="547"/>
      <c r="IP94" s="547"/>
      <c r="IQ94" s="547"/>
      <c r="IR94" s="547"/>
      <c r="IS94" s="547"/>
      <c r="IT94" s="547"/>
      <c r="IU94" s="547"/>
      <c r="IV94" s="547"/>
    </row>
    <row r="95" spans="1:256" ht="12.75" customHeight="1" x14ac:dyDescent="0.2">
      <c r="A95" s="338"/>
      <c r="B95" s="730" t="s">
        <v>757</v>
      </c>
      <c r="C95" s="338"/>
      <c r="D95" s="338"/>
      <c r="E95" s="338"/>
      <c r="F95" s="338"/>
      <c r="G95" s="338"/>
      <c r="H95" s="338"/>
      <c r="I95" s="338"/>
      <c r="J95" s="338"/>
      <c r="K95" s="338"/>
      <c r="L95" s="338"/>
      <c r="M95" s="338"/>
      <c r="N95" s="338"/>
      <c r="O95" s="338"/>
      <c r="P95" s="338"/>
      <c r="Q95" s="338"/>
      <c r="R95" s="338"/>
      <c r="AB95" s="547"/>
      <c r="AC95" s="547"/>
      <c r="AD95" s="547"/>
      <c r="AE95" s="547"/>
      <c r="AF95" s="547"/>
      <c r="AG95" s="547"/>
      <c r="AH95" s="547"/>
      <c r="AI95" s="547"/>
      <c r="AJ95" s="547"/>
      <c r="AK95" s="547"/>
      <c r="AL95" s="547"/>
      <c r="AM95" s="547"/>
      <c r="AN95" s="547"/>
    </row>
    <row r="96" spans="1:256" ht="12.75" customHeight="1" x14ac:dyDescent="0.2">
      <c r="A96" s="338"/>
      <c r="B96" s="1347" t="s">
        <v>759</v>
      </c>
      <c r="C96" s="338"/>
      <c r="D96" s="338"/>
      <c r="E96" s="338"/>
      <c r="F96" s="338"/>
      <c r="G96" s="338"/>
      <c r="H96" s="338"/>
      <c r="I96" s="338"/>
      <c r="J96" s="338"/>
      <c r="K96" s="338"/>
      <c r="L96" s="338"/>
      <c r="M96" s="338"/>
      <c r="N96" s="338"/>
      <c r="O96" s="338"/>
      <c r="P96" s="338"/>
      <c r="Q96" s="338"/>
      <c r="R96" s="338"/>
      <c r="AB96" s="547"/>
      <c r="AC96" s="547"/>
      <c r="AD96" s="547"/>
      <c r="AE96" s="547"/>
      <c r="AF96" s="547"/>
      <c r="AG96" s="547"/>
      <c r="AH96" s="547"/>
      <c r="AI96" s="547"/>
      <c r="AJ96" s="547"/>
      <c r="AK96" s="547"/>
      <c r="AL96" s="547"/>
      <c r="AM96" s="547"/>
      <c r="AN96" s="547"/>
    </row>
    <row r="97" spans="1:40" ht="12.75" customHeight="1" x14ac:dyDescent="0.2">
      <c r="A97" s="338"/>
      <c r="B97" s="1347" t="s">
        <v>760</v>
      </c>
      <c r="C97" s="338"/>
      <c r="D97" s="338"/>
      <c r="E97" s="338"/>
      <c r="F97" s="338"/>
      <c r="G97" s="338"/>
      <c r="H97" s="338"/>
      <c r="I97" s="338"/>
      <c r="J97" s="338"/>
      <c r="K97" s="338"/>
      <c r="L97" s="338"/>
      <c r="M97" s="338"/>
      <c r="N97" s="338"/>
      <c r="O97" s="338"/>
      <c r="P97" s="338"/>
      <c r="Q97" s="338"/>
      <c r="R97" s="338"/>
      <c r="AB97" s="547"/>
      <c r="AC97" s="547"/>
      <c r="AD97" s="547"/>
      <c r="AE97" s="547"/>
      <c r="AF97" s="547"/>
      <c r="AG97" s="547"/>
      <c r="AH97" s="547"/>
      <c r="AI97" s="547"/>
      <c r="AJ97" s="547"/>
      <c r="AK97" s="547"/>
      <c r="AL97" s="547"/>
      <c r="AM97" s="547"/>
      <c r="AN97" s="547"/>
    </row>
    <row r="98" spans="1:40" ht="12.75" customHeight="1" x14ac:dyDescent="0.2">
      <c r="A98" s="338"/>
      <c r="B98" s="1347" t="s">
        <v>761</v>
      </c>
      <c r="C98" s="338"/>
      <c r="D98" s="338"/>
      <c r="E98" s="338"/>
      <c r="F98" s="338"/>
      <c r="G98" s="338"/>
      <c r="H98" s="338"/>
      <c r="I98" s="338"/>
      <c r="J98" s="338"/>
      <c r="K98" s="338"/>
      <c r="L98" s="338"/>
      <c r="M98" s="338"/>
      <c r="N98" s="338"/>
      <c r="O98" s="338"/>
      <c r="P98" s="338"/>
      <c r="Q98" s="338"/>
      <c r="R98" s="338"/>
      <c r="AB98" s="547"/>
      <c r="AC98" s="547"/>
      <c r="AD98" s="547"/>
      <c r="AE98" s="547"/>
      <c r="AF98" s="547"/>
      <c r="AG98" s="547"/>
      <c r="AH98" s="547"/>
      <c r="AI98" s="547"/>
      <c r="AJ98" s="547"/>
      <c r="AK98" s="547"/>
      <c r="AL98" s="547"/>
      <c r="AM98" s="547"/>
      <c r="AN98" s="547"/>
    </row>
    <row r="99" spans="1:40" ht="12.75" customHeight="1" x14ac:dyDescent="0.2">
      <c r="A99" s="338"/>
      <c r="C99" s="338"/>
      <c r="D99" s="338"/>
      <c r="E99" s="338"/>
      <c r="F99" s="338"/>
      <c r="G99" s="338"/>
      <c r="H99" s="338"/>
      <c r="I99" s="338"/>
      <c r="J99" s="338"/>
      <c r="K99" s="338"/>
      <c r="L99" s="338"/>
      <c r="M99" s="338"/>
      <c r="N99" s="338"/>
      <c r="O99" s="338"/>
      <c r="P99" s="338"/>
      <c r="Q99" s="338"/>
      <c r="R99" s="338"/>
      <c r="AB99" s="547"/>
      <c r="AC99" s="547"/>
      <c r="AD99" s="547"/>
      <c r="AE99" s="547"/>
      <c r="AF99" s="547"/>
      <c r="AG99" s="547"/>
      <c r="AH99" s="547"/>
      <c r="AI99" s="547"/>
      <c r="AJ99" s="547"/>
      <c r="AK99" s="547"/>
      <c r="AL99" s="547"/>
      <c r="AM99" s="547"/>
      <c r="AN99" s="547"/>
    </row>
    <row r="100" spans="1:40" ht="12.75" customHeight="1" x14ac:dyDescent="0.2">
      <c r="A100" s="338"/>
      <c r="B100" s="1348" t="s">
        <v>116</v>
      </c>
      <c r="C100" s="338"/>
      <c r="D100" s="338"/>
      <c r="E100" s="338"/>
      <c r="F100" s="338"/>
      <c r="G100" s="338"/>
      <c r="H100" s="338"/>
      <c r="I100" s="338"/>
      <c r="J100" s="338"/>
      <c r="K100" s="338"/>
      <c r="L100" s="338"/>
      <c r="M100" s="338"/>
      <c r="N100" s="338"/>
      <c r="O100" s="338"/>
      <c r="P100" s="338"/>
      <c r="Q100" s="338"/>
      <c r="R100" s="338"/>
      <c r="AB100" s="547"/>
      <c r="AC100" s="547"/>
      <c r="AD100" s="547"/>
      <c r="AE100" s="547"/>
      <c r="AF100" s="547"/>
      <c r="AG100" s="547"/>
      <c r="AH100" s="547"/>
      <c r="AI100" s="547"/>
      <c r="AJ100" s="547"/>
      <c r="AK100" s="547"/>
      <c r="AL100" s="547"/>
      <c r="AM100" s="547"/>
      <c r="AN100" s="547"/>
    </row>
    <row r="101" spans="1:40" ht="12.75" customHeight="1" x14ac:dyDescent="0.2">
      <c r="A101" s="338"/>
      <c r="B101" s="730" t="s">
        <v>758</v>
      </c>
      <c r="C101" s="338"/>
      <c r="D101" s="338"/>
      <c r="E101" s="338"/>
      <c r="F101" s="338"/>
      <c r="G101" s="338"/>
      <c r="H101" s="338"/>
      <c r="I101" s="338"/>
      <c r="J101" s="338"/>
      <c r="K101" s="338"/>
      <c r="L101" s="338"/>
      <c r="M101" s="338"/>
      <c r="N101" s="338"/>
      <c r="O101" s="338"/>
      <c r="P101" s="338"/>
      <c r="Q101" s="338"/>
      <c r="R101" s="338"/>
      <c r="AB101" s="547"/>
      <c r="AC101" s="547"/>
      <c r="AD101" s="547"/>
      <c r="AE101" s="547"/>
      <c r="AF101" s="547"/>
      <c r="AG101" s="547"/>
      <c r="AH101" s="547"/>
      <c r="AI101" s="547"/>
      <c r="AJ101" s="547"/>
      <c r="AK101" s="547"/>
      <c r="AL101" s="547"/>
      <c r="AM101" s="547"/>
      <c r="AN101" s="547"/>
    </row>
    <row r="102" spans="1:40" ht="15" customHeight="1" x14ac:dyDescent="0.2">
      <c r="A102" s="338"/>
      <c r="B102" s="1084"/>
      <c r="C102" s="338"/>
      <c r="D102" s="338"/>
      <c r="E102" s="338"/>
      <c r="F102" s="338"/>
      <c r="G102" s="338"/>
      <c r="H102" s="338"/>
      <c r="I102" s="338"/>
      <c r="J102" s="338"/>
      <c r="K102" s="338"/>
      <c r="L102" s="338"/>
      <c r="M102" s="338"/>
      <c r="N102" s="338"/>
      <c r="O102" s="338"/>
      <c r="P102" s="338"/>
      <c r="Q102" s="338"/>
      <c r="R102" s="338"/>
      <c r="AB102" s="547"/>
      <c r="AC102" s="547"/>
      <c r="AD102" s="547"/>
      <c r="AE102" s="547"/>
      <c r="AF102" s="547"/>
      <c r="AG102" s="547"/>
      <c r="AH102" s="547"/>
      <c r="AI102" s="547"/>
      <c r="AJ102" s="547"/>
      <c r="AK102" s="547"/>
      <c r="AL102" s="547"/>
      <c r="AM102" s="547"/>
      <c r="AN102" s="547"/>
    </row>
    <row r="103" spans="1:40" ht="15.75" x14ac:dyDescent="0.2">
      <c r="A103" s="567"/>
      <c r="B103" s="551" t="s">
        <v>0</v>
      </c>
      <c r="C103" s="567"/>
      <c r="D103" s="567"/>
      <c r="E103" s="567"/>
      <c r="F103" s="567"/>
      <c r="G103" s="567"/>
      <c r="H103" s="567"/>
      <c r="I103" s="567"/>
      <c r="J103" s="567"/>
      <c r="K103" s="567"/>
      <c r="L103" s="567"/>
      <c r="M103" s="567"/>
      <c r="N103" s="567"/>
      <c r="O103" s="567"/>
      <c r="P103" s="567"/>
      <c r="Q103" s="567"/>
      <c r="R103" s="567"/>
      <c r="AB103" s="547"/>
      <c r="AC103" s="547"/>
      <c r="AD103" s="547"/>
      <c r="AE103" s="547"/>
      <c r="AF103" s="547"/>
      <c r="AG103" s="547"/>
      <c r="AH103" s="547"/>
      <c r="AI103" s="547"/>
      <c r="AJ103" s="547"/>
      <c r="AK103" s="547"/>
      <c r="AL103" s="547"/>
      <c r="AM103" s="547"/>
      <c r="AN103" s="547"/>
    </row>
    <row r="104" spans="1:40" ht="12.75" customHeight="1" x14ac:dyDescent="0.2">
      <c r="A104" s="557"/>
      <c r="B104" s="557"/>
      <c r="C104" s="557"/>
      <c r="D104" s="557"/>
      <c r="E104" s="557"/>
      <c r="F104" s="557"/>
      <c r="G104" s="557"/>
      <c r="H104" s="557"/>
      <c r="I104" s="557"/>
      <c r="J104" s="557"/>
      <c r="K104" s="557"/>
      <c r="L104" s="557"/>
      <c r="M104" s="557"/>
      <c r="N104" s="557"/>
      <c r="O104" s="557"/>
      <c r="P104" s="557"/>
      <c r="Q104" s="557"/>
      <c r="R104" s="557"/>
      <c r="X104" s="547"/>
      <c r="Y104" s="547"/>
      <c r="Z104" s="547"/>
      <c r="AA104" s="547"/>
      <c r="AB104" s="547"/>
      <c r="AC104" s="547"/>
      <c r="AD104" s="547"/>
      <c r="AE104" s="547"/>
      <c r="AF104" s="547"/>
      <c r="AG104" s="547"/>
      <c r="AH104" s="547"/>
      <c r="AI104" s="547"/>
      <c r="AJ104" s="547"/>
      <c r="AK104" s="547"/>
      <c r="AL104" s="547"/>
      <c r="AM104" s="547"/>
      <c r="AN104" s="547"/>
    </row>
    <row r="105" spans="1:40" ht="12.75" customHeight="1" x14ac:dyDescent="0.2">
      <c r="A105" s="557"/>
      <c r="B105" s="730" t="s">
        <v>762</v>
      </c>
      <c r="C105" s="557"/>
      <c r="D105" s="557"/>
      <c r="E105" s="557"/>
      <c r="F105" s="557"/>
      <c r="G105" s="557"/>
      <c r="H105" s="557"/>
      <c r="I105" s="557"/>
      <c r="J105" s="557"/>
      <c r="K105" s="557"/>
      <c r="L105" s="557"/>
      <c r="M105" s="557"/>
      <c r="N105" s="557"/>
      <c r="O105" s="557"/>
      <c r="P105" s="557"/>
      <c r="Q105" s="557"/>
      <c r="R105" s="557"/>
      <c r="X105" s="547"/>
      <c r="Y105" s="547"/>
      <c r="Z105" s="547"/>
      <c r="AA105" s="547"/>
      <c r="AB105" s="547"/>
      <c r="AC105" s="547"/>
      <c r="AD105" s="547"/>
      <c r="AE105" s="547"/>
      <c r="AF105" s="547"/>
      <c r="AG105" s="547"/>
      <c r="AH105" s="547"/>
      <c r="AI105" s="547"/>
      <c r="AJ105" s="547"/>
      <c r="AK105" s="547"/>
      <c r="AL105" s="547"/>
      <c r="AM105" s="547"/>
      <c r="AN105" s="547"/>
    </row>
    <row r="106" spans="1:40" ht="12.75" customHeight="1" x14ac:dyDescent="0.2">
      <c r="A106" s="568"/>
      <c r="B106" s="547" t="s">
        <v>763</v>
      </c>
      <c r="C106" s="568"/>
      <c r="D106" s="568"/>
      <c r="E106" s="568"/>
      <c r="F106" s="568"/>
      <c r="G106" s="568"/>
      <c r="H106" s="568"/>
      <c r="I106" s="568"/>
      <c r="J106" s="568"/>
      <c r="K106" s="568"/>
      <c r="L106" s="568"/>
      <c r="M106" s="568"/>
      <c r="N106" s="568"/>
      <c r="O106" s="568"/>
      <c r="P106" s="568"/>
      <c r="Q106" s="568"/>
      <c r="R106" s="568"/>
      <c r="X106" s="547"/>
      <c r="Y106" s="547"/>
      <c r="Z106" s="547"/>
      <c r="AA106" s="547"/>
      <c r="AB106" s="547"/>
      <c r="AC106" s="547"/>
      <c r="AD106" s="547"/>
      <c r="AE106" s="547"/>
      <c r="AF106" s="547"/>
      <c r="AG106" s="547"/>
      <c r="AH106" s="547"/>
      <c r="AI106" s="547"/>
      <c r="AJ106" s="547"/>
      <c r="AK106" s="547"/>
      <c r="AL106" s="547"/>
      <c r="AM106" s="547"/>
      <c r="AN106" s="547"/>
    </row>
    <row r="107" spans="1:40" ht="12.75" customHeight="1" x14ac:dyDescent="0.2">
      <c r="A107" s="568"/>
      <c r="B107" s="547" t="s">
        <v>764</v>
      </c>
      <c r="C107" s="568"/>
      <c r="D107" s="568"/>
      <c r="E107" s="568"/>
      <c r="F107" s="568"/>
      <c r="G107" s="568"/>
      <c r="H107" s="568"/>
      <c r="I107" s="568"/>
      <c r="J107" s="568"/>
      <c r="K107" s="568"/>
      <c r="L107" s="568"/>
      <c r="M107" s="568"/>
      <c r="N107" s="568"/>
      <c r="O107" s="568"/>
      <c r="P107" s="568"/>
      <c r="Q107" s="568"/>
      <c r="R107" s="568"/>
      <c r="X107" s="547"/>
      <c r="Y107" s="547"/>
      <c r="Z107" s="547"/>
      <c r="AA107" s="547"/>
      <c r="AB107" s="547"/>
      <c r="AC107" s="547"/>
      <c r="AD107" s="547"/>
      <c r="AE107" s="547"/>
      <c r="AF107" s="547"/>
      <c r="AG107" s="547"/>
      <c r="AH107" s="547"/>
      <c r="AI107" s="547"/>
      <c r="AJ107" s="547"/>
      <c r="AK107" s="547"/>
      <c r="AL107" s="547"/>
      <c r="AM107" s="547"/>
      <c r="AN107" s="547"/>
    </row>
    <row r="108" spans="1:40" ht="12.75" customHeight="1" x14ac:dyDescent="0.2">
      <c r="A108" s="568"/>
      <c r="B108" s="730" t="s">
        <v>765</v>
      </c>
      <c r="C108" s="568"/>
      <c r="D108" s="568"/>
      <c r="E108" s="568"/>
      <c r="F108" s="568"/>
      <c r="G108" s="568"/>
      <c r="H108" s="568"/>
      <c r="I108" s="568"/>
      <c r="J108" s="568"/>
      <c r="K108" s="568"/>
      <c r="L108" s="568"/>
      <c r="M108" s="568"/>
      <c r="N108" s="568"/>
      <c r="O108" s="568"/>
      <c r="P108" s="568"/>
      <c r="Q108" s="568"/>
      <c r="R108" s="568"/>
      <c r="X108" s="547"/>
      <c r="Y108" s="547"/>
      <c r="Z108" s="547"/>
      <c r="AA108" s="547"/>
      <c r="AB108" s="547"/>
      <c r="AC108" s="547"/>
      <c r="AD108" s="547"/>
      <c r="AE108" s="547"/>
      <c r="AF108" s="547"/>
      <c r="AG108" s="547"/>
      <c r="AH108" s="547"/>
      <c r="AI108" s="547"/>
      <c r="AJ108" s="547"/>
      <c r="AK108" s="547"/>
      <c r="AL108" s="547"/>
      <c r="AM108" s="547"/>
      <c r="AN108" s="547"/>
    </row>
    <row r="110" spans="1:40" ht="15.75" x14ac:dyDescent="0.2">
      <c r="A110" s="567"/>
      <c r="B110" s="569" t="s">
        <v>321</v>
      </c>
      <c r="C110" s="567"/>
      <c r="D110" s="567"/>
      <c r="E110" s="567"/>
      <c r="F110" s="567"/>
      <c r="G110" s="567"/>
      <c r="H110" s="567"/>
      <c r="I110" s="567"/>
      <c r="J110" s="567"/>
      <c r="K110" s="567"/>
      <c r="L110" s="567"/>
      <c r="M110" s="567"/>
      <c r="N110" s="567"/>
      <c r="O110" s="567"/>
      <c r="P110" s="567"/>
      <c r="Q110" s="567"/>
      <c r="R110" s="567"/>
      <c r="AB110" s="547"/>
      <c r="AC110" s="547"/>
      <c r="AD110" s="547"/>
      <c r="AE110" s="547"/>
      <c r="AF110" s="547"/>
      <c r="AG110" s="547"/>
      <c r="AH110" s="547"/>
      <c r="AI110" s="547"/>
      <c r="AJ110" s="547"/>
      <c r="AK110" s="547"/>
      <c r="AL110" s="547"/>
      <c r="AM110" s="547"/>
      <c r="AN110" s="547"/>
    </row>
    <row r="111" spans="1:40" x14ac:dyDescent="0.2">
      <c r="B111" s="570"/>
    </row>
    <row r="112" spans="1:40" x14ac:dyDescent="0.2">
      <c r="B112" s="570" t="s">
        <v>323</v>
      </c>
    </row>
    <row r="113" spans="2:18" x14ac:dyDescent="0.2">
      <c r="B113" s="570"/>
    </row>
    <row r="114" spans="2:18" x14ac:dyDescent="0.2">
      <c r="B114" s="570" t="s">
        <v>581</v>
      </c>
      <c r="H114" s="1350" t="s">
        <v>681</v>
      </c>
      <c r="I114" s="1350"/>
      <c r="J114" s="1350"/>
      <c r="K114" s="1350"/>
      <c r="L114" s="1350"/>
      <c r="M114" s="1350"/>
      <c r="N114" s="1350"/>
      <c r="O114" s="1350"/>
      <c r="P114" s="1350"/>
      <c r="Q114" s="1350"/>
      <c r="R114" s="1350"/>
    </row>
    <row r="115" spans="2:18" x14ac:dyDescent="0.2">
      <c r="B115" s="570" t="s">
        <v>324</v>
      </c>
      <c r="H115" s="1350" t="s">
        <v>322</v>
      </c>
      <c r="I115" s="1350"/>
      <c r="J115" s="1350"/>
      <c r="K115" s="1350"/>
      <c r="L115" s="1350"/>
      <c r="M115" s="1350"/>
      <c r="N115" s="1350"/>
      <c r="O115" s="1350"/>
      <c r="P115" s="1350"/>
      <c r="Q115" s="1350"/>
      <c r="R115" s="1350"/>
    </row>
    <row r="116" spans="2:18" x14ac:dyDescent="0.2">
      <c r="B116" s="570"/>
      <c r="H116" s="1350"/>
      <c r="I116" s="1350"/>
      <c r="J116" s="1350"/>
      <c r="K116" s="1350"/>
      <c r="L116" s="1350"/>
      <c r="M116" s="1350"/>
      <c r="N116" s="1350"/>
      <c r="O116" s="1350"/>
      <c r="P116" s="1350"/>
      <c r="Q116" s="1350"/>
      <c r="R116" s="1350"/>
    </row>
  </sheetData>
  <sheetProtection algorithmName="SHA-512" hashValue="HTA/fPgIuK4f+Gk9bVe5dac1tGO4LgWOqOLsVlQVyHA4oPlckdqbFWpoDk192Vyu+4VzcMAzUF231FLJNvO0NA==" saltValue="fILzP1aadgvVJDV9yOroLA==" spinCount="100000" sheet="1" objects="1" scenarios="1"/>
  <mergeCells count="3">
    <mergeCell ref="H114:R114"/>
    <mergeCell ref="H115:R115"/>
    <mergeCell ref="H116:R116"/>
  </mergeCells>
  <hyperlinks>
    <hyperlink ref="H115" r:id="rId1" display="Algemene Groepsvrijstellingsveroderning" xr:uid="{00000000-0004-0000-0000-000000000000}"/>
    <hyperlink ref="H114:R114" r:id="rId2" display="Demonstratie Energie- en Klimaatinnovatie (DEI+) (rvo.nl)" xr:uid="{00000000-0004-0000-0000-000001000000}"/>
    <hyperlink ref="H115:R115" r:id="rId3" display="Algemene Groepsvrijstellingsverordering" xr:uid="{AF7174D1-C19D-41D9-8CD9-8B76FE0A85DC}"/>
  </hyperlinks>
  <pageMargins left="0.23622047244094491" right="0.23622047244094491" top="0.74803149606299213" bottom="0.74803149606299213" header="0.31496062992125984" footer="0.31496062992125984"/>
  <pageSetup paperSize="9" scale="49" orientation="portrait" r:id="rId4"/>
  <headerFooter alignWithMargins="0"/>
  <colBreaks count="1" manualBreakCount="1">
    <brk id="18" max="93"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Project!B27</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316" t="s">
        <v>92</v>
      </c>
      <c r="D8" s="696"/>
      <c r="E8" s="55"/>
      <c r="F8" s="991" t="str">
        <f>Project!C27</f>
        <v>&lt;maak een keuze&gt;</v>
      </c>
      <c r="G8" s="992"/>
      <c r="H8" s="992"/>
      <c r="I8" s="992"/>
      <c r="J8" s="992"/>
      <c r="K8" s="992"/>
      <c r="L8" s="993"/>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396</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WtNlAfroAfM86IYLEMwg8P7muyLE6q0ePySQlINvdPQbwqLLLW3LF+qUBm90FkYbDbjuMBtCXF1FHCStwnzQmw==" saltValue="ZJ7dM5UEEmu+AIftzz0Exw==" spinCount="100000" sheet="1" objects="1" scenarios="1" selectLockedCells="1"/>
  <mergeCells count="151">
    <mergeCell ref="C37:D37"/>
    <mergeCell ref="E37:F37"/>
    <mergeCell ref="C40:D40"/>
    <mergeCell ref="E40:F40"/>
    <mergeCell ref="H40:I40"/>
    <mergeCell ref="C41:D41"/>
    <mergeCell ref="E41:F41"/>
    <mergeCell ref="H41:I41"/>
    <mergeCell ref="H37:I37"/>
    <mergeCell ref="C38:D38"/>
    <mergeCell ref="E38:F38"/>
    <mergeCell ref="H38:I38"/>
    <mergeCell ref="C39:D39"/>
    <mergeCell ref="E39:F39"/>
    <mergeCell ref="H39:I39"/>
    <mergeCell ref="C34:D34"/>
    <mergeCell ref="E34:F34"/>
    <mergeCell ref="C35:D35"/>
    <mergeCell ref="E35:F35"/>
    <mergeCell ref="H34:I34"/>
    <mergeCell ref="H35:I35"/>
    <mergeCell ref="C32:D32"/>
    <mergeCell ref="C36:D36"/>
    <mergeCell ref="E36:F36"/>
    <mergeCell ref="H36:I36"/>
    <mergeCell ref="H31:I31"/>
    <mergeCell ref="C28:D28"/>
    <mergeCell ref="E28:F28"/>
    <mergeCell ref="C29:D29"/>
    <mergeCell ref="E29:F29"/>
    <mergeCell ref="H28:I28"/>
    <mergeCell ref="H29:I29"/>
    <mergeCell ref="E32:F32"/>
    <mergeCell ref="C33:D33"/>
    <mergeCell ref="E33:F33"/>
    <mergeCell ref="H32:I32"/>
    <mergeCell ref="H33:I33"/>
    <mergeCell ref="C30:D30"/>
    <mergeCell ref="E30:F30"/>
    <mergeCell ref="C31:D31"/>
    <mergeCell ref="E31:F31"/>
    <mergeCell ref="H30:I30"/>
    <mergeCell ref="C24:D24"/>
    <mergeCell ref="E24:F24"/>
    <mergeCell ref="C25:D25"/>
    <mergeCell ref="E25:F25"/>
    <mergeCell ref="H24:I24"/>
    <mergeCell ref="H25:I25"/>
    <mergeCell ref="C26:D26"/>
    <mergeCell ref="E26:F26"/>
    <mergeCell ref="C27:D27"/>
    <mergeCell ref="E27:F27"/>
    <mergeCell ref="H26:I26"/>
    <mergeCell ref="H27:I27"/>
    <mergeCell ref="C20:D20"/>
    <mergeCell ref="E20:F20"/>
    <mergeCell ref="C21:D21"/>
    <mergeCell ref="E21:F21"/>
    <mergeCell ref="H20:I20"/>
    <mergeCell ref="H21:I21"/>
    <mergeCell ref="C22:D22"/>
    <mergeCell ref="E22:F22"/>
    <mergeCell ref="C23:D23"/>
    <mergeCell ref="E23:F23"/>
    <mergeCell ref="H22:I22"/>
    <mergeCell ref="H23:I23"/>
    <mergeCell ref="C44:D44"/>
    <mergeCell ref="E44:F44"/>
    <mergeCell ref="H44:I44"/>
    <mergeCell ref="C45:D45"/>
    <mergeCell ref="E45:F45"/>
    <mergeCell ref="H45:I45"/>
    <mergeCell ref="C42:D42"/>
    <mergeCell ref="E42:F42"/>
    <mergeCell ref="H42:I42"/>
    <mergeCell ref="C43:D43"/>
    <mergeCell ref="E43:F43"/>
    <mergeCell ref="H43:I43"/>
    <mergeCell ref="C48:D48"/>
    <mergeCell ref="E48:F48"/>
    <mergeCell ref="H48:I48"/>
    <mergeCell ref="C49:D49"/>
    <mergeCell ref="E49:F49"/>
    <mergeCell ref="H49:I49"/>
    <mergeCell ref="C46:D46"/>
    <mergeCell ref="E46:F46"/>
    <mergeCell ref="H46:I46"/>
    <mergeCell ref="C47:D47"/>
    <mergeCell ref="E47:F47"/>
    <mergeCell ref="H47:I47"/>
    <mergeCell ref="C52:D52"/>
    <mergeCell ref="E52:F52"/>
    <mergeCell ref="H52:I52"/>
    <mergeCell ref="C53:D53"/>
    <mergeCell ref="E53:F53"/>
    <mergeCell ref="H53:I53"/>
    <mergeCell ref="C50:D50"/>
    <mergeCell ref="E50:F50"/>
    <mergeCell ref="H50:I50"/>
    <mergeCell ref="C51:D51"/>
    <mergeCell ref="E51:F51"/>
    <mergeCell ref="H51:I51"/>
    <mergeCell ref="C56:D56"/>
    <mergeCell ref="E56:F56"/>
    <mergeCell ref="H56:I56"/>
    <mergeCell ref="O57:O60"/>
    <mergeCell ref="C111:H111"/>
    <mergeCell ref="C112:H112"/>
    <mergeCell ref="H88:I88"/>
    <mergeCell ref="C54:D54"/>
    <mergeCell ref="E54:F54"/>
    <mergeCell ref="H54:I54"/>
    <mergeCell ref="C55:D55"/>
    <mergeCell ref="E55:F55"/>
    <mergeCell ref="H55:I55"/>
    <mergeCell ref="C113:H113"/>
    <mergeCell ref="C114:H114"/>
    <mergeCell ref="C129:H129"/>
    <mergeCell ref="C134:D134"/>
    <mergeCell ref="C135:D135"/>
    <mergeCell ref="C136:D136"/>
    <mergeCell ref="C119:H119"/>
    <mergeCell ref="C120:H120"/>
    <mergeCell ref="C121:H121"/>
    <mergeCell ref="C122:H122"/>
    <mergeCell ref="C117:H117"/>
    <mergeCell ref="C118:H118"/>
    <mergeCell ref="C124:H124"/>
    <mergeCell ref="C123:H123"/>
    <mergeCell ref="C115:H115"/>
    <mergeCell ref="C116:H116"/>
    <mergeCell ref="B171:D171"/>
    <mergeCell ref="C139:D139"/>
    <mergeCell ref="C140:D140"/>
    <mergeCell ref="C141:D141"/>
    <mergeCell ref="C142:D142"/>
    <mergeCell ref="C125:H125"/>
    <mergeCell ref="C126:H126"/>
    <mergeCell ref="C127:H127"/>
    <mergeCell ref="C128:H128"/>
    <mergeCell ref="C144:D144"/>
    <mergeCell ref="C137:D137"/>
    <mergeCell ref="C138:D138"/>
    <mergeCell ref="C149:D149"/>
    <mergeCell ref="C150:D150"/>
    <mergeCell ref="C151:D151"/>
    <mergeCell ref="C147:D147"/>
    <mergeCell ref="C148:D148"/>
    <mergeCell ref="C143:D143"/>
    <mergeCell ref="C145:D145"/>
    <mergeCell ref="C146:D146"/>
  </mergeCells>
  <conditionalFormatting sqref="D90:D107">
    <cfRule type="expression" dxfId="125" priority="1" stopIfTrue="1">
      <formula>AND(D90="",C90&gt;0)</formula>
    </cfRule>
  </conditionalFormatting>
  <conditionalFormatting sqref="M171">
    <cfRule type="cellIs" dxfId="124" priority="3" stopIfTrue="1" operator="lessThan">
      <formula>1</formula>
    </cfRule>
  </conditionalFormatting>
  <conditionalFormatting sqref="D62:D83">
    <cfRule type="expression" dxfId="123" priority="2" stopIfTrue="1">
      <formula>AND(D62="",C62&gt;0)</formula>
    </cfRule>
  </conditionalFormatting>
  <conditionalFormatting sqref="G21:G56">
    <cfRule type="expression" dxfId="122" priority="4" stopIfTrue="1">
      <formula>$F$10="Integrale kostensystematiek"</formula>
    </cfRule>
  </conditionalFormatting>
  <dataValidations xWindow="1073" yWindow="347"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9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900-000001000000}">
      <formula1>BTW</formula1>
    </dataValidation>
    <dataValidation type="list" allowBlank="1" showInputMessage="1" showErrorMessage="1" sqref="F10" xr:uid="{00000000-0002-0000-0900-000002000000}">
      <formula1>BTW</formula1>
    </dataValidation>
    <dataValidation type="decimal" operator="greaterThanOrEqual" allowBlank="1" showInputMessage="1" showErrorMessage="1" sqref="F90:F107" xr:uid="{00000000-0002-0000-0900-000003000000}">
      <formula1>5</formula1>
    </dataValidation>
    <dataValidation type="date" allowBlank="1" showInputMessage="1" showErrorMessage="1" errorTitle="Let op!" error="De aanschafdatum moet tussen de start- en einddatum van het project vallen!" sqref="D90:D107" xr:uid="{00000000-0002-0000-0900-000004000000}">
      <formula1>Startdatum</formula1>
      <formula2>Einddatum</formula2>
    </dataValidation>
    <dataValidation type="list" allowBlank="1" showInputMessage="1" showErrorMessage="1" sqref="L166" xr:uid="{00000000-0002-0000-0900-000005000000}">
      <formula1>Opslag</formula1>
    </dataValidation>
    <dataValidation type="decimal" operator="greaterThanOrEqual" allowBlank="1" showInputMessage="1" showErrorMessage="1" error="De afschrijvingsperiode moet minimaal 5 jaar bedragen." sqref="F62:F83" xr:uid="{00000000-0002-0000-0900-000006000000}">
      <formula1>5</formula1>
    </dataValidation>
    <dataValidation type="date" allowBlank="1" showInputMessage="1" showErrorMessage="1" errorTitle="Let op!" error="Hier moet een datum worden ingevuld" sqref="D62:D83" xr:uid="{00000000-0002-0000-0900-000007000000}">
      <formula1>1</formula1>
      <formula2>73051</formula2>
    </dataValidation>
    <dataValidation type="list" allowBlank="1" showInputMessage="1" showErrorMessage="1" sqref="F11" xr:uid="{9FB015B7-42D0-4FB9-8570-A716A09F8864}">
      <formula1>PilotKeuze</formula1>
    </dataValidation>
    <dataValidation type="list" allowBlank="1" showInputMessage="1" showErrorMessage="1" sqref="K21:K56 K62:K83 K90:K107 K112:K129 K134:K151" xr:uid="{00000000-0002-0000-0900-000009000000}">
      <formula1>Activiteittype</formula1>
    </dataValidation>
  </dataValidations>
  <hyperlinks>
    <hyperlink ref="C9" location="'Uitleg Pilot en E.O.'!A1" display="BTW (voor informatie, zie tabblad 'Uitleg Pilot en E.O.')" xr:uid="{00000000-0004-0000-09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1">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Project!B28</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Project!C28</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BQhp+kKrF4V/XEiYrxWQDLNF+ViJ5EUreD1oju9qJKmUQz8nUHFi33xzrW7IHnLzvbL9EnLB/lHcVcPwdbVJHg==" saltValue="tMDR5jlFMXHjhHz9Zf3vZg=="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21" priority="1" stopIfTrue="1">
      <formula>AND(D90="",C90&gt;0)</formula>
    </cfRule>
  </conditionalFormatting>
  <conditionalFormatting sqref="M171">
    <cfRule type="cellIs" dxfId="120" priority="3" stopIfTrue="1" operator="lessThan">
      <formula>1</formula>
    </cfRule>
  </conditionalFormatting>
  <conditionalFormatting sqref="D62:D83">
    <cfRule type="expression" dxfId="119" priority="2" stopIfTrue="1">
      <formula>AND(D62="",C62&gt;0)</formula>
    </cfRule>
  </conditionalFormatting>
  <conditionalFormatting sqref="G21:G56">
    <cfRule type="expression" dxfId="118" priority="4" stopIfTrue="1">
      <formula>$F$10="Integrale kostensystematiek"</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F9" xr:uid="{00000000-0002-0000-0A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A00-000001000000}">
      <formula1>Loonsystematiek</formula1>
    </dataValidation>
    <dataValidation type="date" allowBlank="1" showInputMessage="1" showErrorMessage="1" errorTitle="Let op!" error="Hier moet een datum worden ingevuld" sqref="D62:D83" xr:uid="{00000000-0002-0000-0A00-000002000000}">
      <formula1>1</formula1>
      <formula2>73051</formula2>
    </dataValidation>
    <dataValidation type="decimal" operator="greaterThanOrEqual" allowBlank="1" showInputMessage="1" showErrorMessage="1" error="De afschrijvingsperiode moet minimaal 5 jaar bedragen." sqref="F62:F83" xr:uid="{00000000-0002-0000-0A00-000003000000}">
      <formula1>5</formula1>
    </dataValidation>
    <dataValidation type="list" allowBlank="1" showInputMessage="1" showErrorMessage="1" sqref="L166" xr:uid="{00000000-0002-0000-0A00-000004000000}">
      <formula1>Opslag</formula1>
    </dataValidation>
    <dataValidation type="date" allowBlank="1" showInputMessage="1" showErrorMessage="1" errorTitle="Let op!" error="De aanschafdatum moet tussen de start- en einddatum van het project vallen!" sqref="D90:D107" xr:uid="{00000000-0002-0000-0A00-000005000000}">
      <formula1>Startdatum</formula1>
      <formula2>Einddatum</formula2>
    </dataValidation>
    <dataValidation type="decimal" operator="greaterThanOrEqual" allowBlank="1" showInputMessage="1" showErrorMessage="1" sqref="F90:F107" xr:uid="{00000000-0002-0000-0A00-000006000000}">
      <formula1>5</formula1>
    </dataValidation>
    <dataValidation type="list" allowBlank="1" showInputMessage="1" showErrorMessage="1" sqref="F10" xr:uid="{00000000-0002-0000-0A00-000007000000}">
      <formula1>BTW</formula1>
    </dataValidation>
    <dataValidation type="list" allowBlank="1" showInputMessage="1" showErrorMessage="1" sqref="F11" xr:uid="{00000000-0002-0000-0A00-000008000000}">
      <formula1>PilotKeuze</formula1>
    </dataValidation>
    <dataValidation type="list" allowBlank="1" showInputMessage="1" showErrorMessage="1" sqref="K21:K56 K62:K83 K90:K107 K112:K129 K134:K151" xr:uid="{00000000-0002-0000-0A00-000009000000}">
      <formula1>Activiteittype</formula1>
    </dataValidation>
  </dataValidations>
  <hyperlinks>
    <hyperlink ref="C9" location="'Uitleg Pilot en E.O.'!A1" display="BTW (voor informatie, zie tabblad 'Uitleg Pilot en E.O.')" xr:uid="{00000000-0004-0000-0A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Project!B29</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Project!C29</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PvuXqDtn1cEBtjkz1ur2IoWKFK/zbJtVZv4zC07bpP+XUCkdGXEgViTdt0CQY+wrAi9u5NOl78Xg3MsQ15nUgg==" saltValue="VQWC+BQLALpULoeKrhmXOg=="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17" priority="1" stopIfTrue="1">
      <formula>AND(D90="",C90&gt;0)</formula>
    </cfRule>
  </conditionalFormatting>
  <conditionalFormatting sqref="M171">
    <cfRule type="cellIs" dxfId="116" priority="3" stopIfTrue="1" operator="lessThan">
      <formula>1</formula>
    </cfRule>
  </conditionalFormatting>
  <conditionalFormatting sqref="D62:D83">
    <cfRule type="expression" dxfId="115" priority="2" stopIfTrue="1">
      <formula>AND(D62="",C62&gt;0)</formula>
    </cfRule>
  </conditionalFormatting>
  <conditionalFormatting sqref="G21:G56">
    <cfRule type="expression" dxfId="114" priority="4" stopIfTrue="1">
      <formula>$F$10="Integrale kostensystematiek"</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B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B00-000001000000}">
      <formula1>BTW</formula1>
    </dataValidation>
    <dataValidation type="list" allowBlank="1" showInputMessage="1" showErrorMessage="1" sqref="F10" xr:uid="{00000000-0002-0000-0B00-000002000000}">
      <formula1>BTW</formula1>
    </dataValidation>
    <dataValidation type="decimal" operator="greaterThanOrEqual" allowBlank="1" showInputMessage="1" showErrorMessage="1" sqref="F90:F107" xr:uid="{00000000-0002-0000-0B00-000003000000}">
      <formula1>5</formula1>
    </dataValidation>
    <dataValidation type="date" allowBlank="1" showInputMessage="1" showErrorMessage="1" errorTitle="Let op!" error="De aanschafdatum moet tussen de start- en einddatum van het project vallen!" sqref="D90:D107" xr:uid="{00000000-0002-0000-0B00-000004000000}">
      <formula1>Startdatum</formula1>
      <formula2>Einddatum</formula2>
    </dataValidation>
    <dataValidation type="list" allowBlank="1" showInputMessage="1" showErrorMessage="1" sqref="L166" xr:uid="{00000000-0002-0000-0B00-000005000000}">
      <formula1>Opslag</formula1>
    </dataValidation>
    <dataValidation type="decimal" operator="greaterThanOrEqual" allowBlank="1" showInputMessage="1" showErrorMessage="1" error="De afschrijvingsperiode moet minimaal 5 jaar bedragen." sqref="F62:F83" xr:uid="{00000000-0002-0000-0B00-000006000000}">
      <formula1>5</formula1>
    </dataValidation>
    <dataValidation type="date" allowBlank="1" showInputMessage="1" showErrorMessage="1" errorTitle="Let op!" error="Hier moet een datum worden ingevuld" sqref="D62:D83" xr:uid="{00000000-0002-0000-0B00-000007000000}">
      <formula1>1</formula1>
      <formula2>73051</formula2>
    </dataValidation>
    <dataValidation type="list" allowBlank="1" showInputMessage="1" showErrorMessage="1" sqref="F11" xr:uid="{00000000-0002-0000-0B00-000008000000}">
      <formula1>PilotKeuze</formula1>
    </dataValidation>
    <dataValidation type="list" allowBlank="1" showInputMessage="1" showErrorMessage="1" sqref="K21:K56 K62:K83 K90:K107 K112:K129 K134:K151" xr:uid="{00000000-0002-0000-0B00-000009000000}">
      <formula1>Activiteittype</formula1>
    </dataValidation>
  </dataValidations>
  <hyperlinks>
    <hyperlink ref="C9" location="'Uitleg Pilot en E.O.'!A1" display="BTW (voor informatie, zie tabblad 'Uitleg Pilot en E.O.')" xr:uid="{00000000-0004-0000-0B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2">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Project!B30</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Project!C30</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zC9NYcdDt9HPqYuMzoso9a1J6HmwjjM1ArSOeHqCsq8NQRyaK9O3xgSb7ICf2CRloOY8wL4ET5Z/S+s3hLN/LQ==" saltValue="uXNobYMPbBcSGH5+8BEsV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13" priority="1" stopIfTrue="1">
      <formula>AND(D90="",C90&gt;0)</formula>
    </cfRule>
  </conditionalFormatting>
  <conditionalFormatting sqref="M171">
    <cfRule type="cellIs" dxfId="112" priority="3" stopIfTrue="1" operator="lessThan">
      <formula>1</formula>
    </cfRule>
  </conditionalFormatting>
  <conditionalFormatting sqref="D62:D83">
    <cfRule type="expression" dxfId="111" priority="2" stopIfTrue="1">
      <formula>AND(D62="",C62&gt;0)</formula>
    </cfRule>
  </conditionalFormatting>
  <conditionalFormatting sqref="G21:G56">
    <cfRule type="expression" dxfId="110" priority="4" stopIfTrue="1">
      <formula>$F$10="Integrale kostensystematiek"</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C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C00-000001000000}">
      <formula1>BTW</formula1>
    </dataValidation>
    <dataValidation type="date" allowBlank="1" showInputMessage="1" showErrorMessage="1" errorTitle="Let op!" error="Hier moet een datum worden ingevuld" sqref="D62:D83" xr:uid="{00000000-0002-0000-0C00-000002000000}">
      <formula1>1</formula1>
      <formula2>73051</formula2>
    </dataValidation>
    <dataValidation type="decimal" operator="greaterThanOrEqual" allowBlank="1" showInputMessage="1" showErrorMessage="1" error="De afschrijvingsperiode moet minimaal 5 jaar bedragen." sqref="F62:F83" xr:uid="{00000000-0002-0000-0C00-000003000000}">
      <formula1>5</formula1>
    </dataValidation>
    <dataValidation type="list" allowBlank="1" showInputMessage="1" showErrorMessage="1" sqref="L166" xr:uid="{00000000-0002-0000-0C00-000004000000}">
      <formula1>Opslag</formula1>
    </dataValidation>
    <dataValidation type="date" allowBlank="1" showInputMessage="1" showErrorMessage="1" errorTitle="Let op!" error="De aanschafdatum moet tussen de start- en einddatum van het project vallen!" sqref="D90:D107" xr:uid="{00000000-0002-0000-0C00-000005000000}">
      <formula1>Startdatum</formula1>
      <formula2>Einddatum</formula2>
    </dataValidation>
    <dataValidation type="decimal" operator="greaterThanOrEqual" allowBlank="1" showInputMessage="1" showErrorMessage="1" sqref="F90:F107" xr:uid="{00000000-0002-0000-0C00-000006000000}">
      <formula1>5</formula1>
    </dataValidation>
    <dataValidation type="list" allowBlank="1" showInputMessage="1" showErrorMessage="1" sqref="F10" xr:uid="{00000000-0002-0000-0C00-000007000000}">
      <formula1>BTW</formula1>
    </dataValidation>
    <dataValidation type="list" allowBlank="1" showInputMessage="1" showErrorMessage="1" sqref="F11" xr:uid="{00000000-0002-0000-0C00-000008000000}">
      <formula1>PilotKeuze</formula1>
    </dataValidation>
    <dataValidation type="list" allowBlank="1" showInputMessage="1" showErrorMessage="1" sqref="K21:K56 K62:K83 K90:K107 K112:K129 K134:K151" xr:uid="{00000000-0002-0000-0C00-000009000000}">
      <formula1>Activiteittype</formula1>
    </dataValidation>
  </dataValidations>
  <hyperlinks>
    <hyperlink ref="C9" location="'Uitleg Pilot en E.O.'!A1" display="BTW (voor informatie, zie tabblad 'Uitleg Pilot en E.O.')" xr:uid="{00000000-0004-0000-0C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3">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Project!B31</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Project!C31</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7deKa+nDrTQusVWWyytFDAj6BsaVOGJhYILFWw/2OUUSwCzcWbGfxfwAWw+/cr2nak0fVixswgM0mxOi2SXLww==" saltValue="Q/0lDB0qsJPZNY0UtPfcUw=="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09" priority="1" stopIfTrue="1">
      <formula>AND(D90="",C90&gt;0)</formula>
    </cfRule>
  </conditionalFormatting>
  <conditionalFormatting sqref="M171">
    <cfRule type="cellIs" dxfId="108" priority="3" stopIfTrue="1" operator="lessThan">
      <formula>1</formula>
    </cfRule>
  </conditionalFormatting>
  <conditionalFormatting sqref="D62:D83">
    <cfRule type="expression" dxfId="107" priority="2" stopIfTrue="1">
      <formula>AND(D62="",C62&gt;0)</formula>
    </cfRule>
  </conditionalFormatting>
  <conditionalFormatting sqref="G21:G56">
    <cfRule type="expression" dxfId="106" priority="4" stopIfTrue="1">
      <formula>$F$10="Integrale kostensystematiek"</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F9" xr:uid="{00000000-0002-0000-0D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D00-000001000000}">
      <formula1>Loonsystematiek</formula1>
    </dataValidation>
    <dataValidation type="list" allowBlank="1" showInputMessage="1" showErrorMessage="1" sqref="F10" xr:uid="{00000000-0002-0000-0D00-000002000000}">
      <formula1>BTW</formula1>
    </dataValidation>
    <dataValidation type="decimal" operator="greaterThanOrEqual" allowBlank="1" showInputMessage="1" showErrorMessage="1" sqref="F90:F107" xr:uid="{00000000-0002-0000-0D00-000003000000}">
      <formula1>5</formula1>
    </dataValidation>
    <dataValidation type="date" allowBlank="1" showInputMessage="1" showErrorMessage="1" errorTitle="Let op!" error="De aanschafdatum moet tussen de start- en einddatum van het project vallen!" sqref="D90:D107" xr:uid="{00000000-0002-0000-0D00-000004000000}">
      <formula1>Startdatum</formula1>
      <formula2>Einddatum</formula2>
    </dataValidation>
    <dataValidation type="list" allowBlank="1" showInputMessage="1" showErrorMessage="1" sqref="L166" xr:uid="{00000000-0002-0000-0D00-000005000000}">
      <formula1>Opslag</formula1>
    </dataValidation>
    <dataValidation type="decimal" operator="greaterThanOrEqual" allowBlank="1" showInputMessage="1" showErrorMessage="1" error="De afschrijvingsperiode moet minimaal 5 jaar bedragen." sqref="F62:F83" xr:uid="{00000000-0002-0000-0D00-000006000000}">
      <formula1>5</formula1>
    </dataValidation>
    <dataValidation type="date" allowBlank="1" showInputMessage="1" showErrorMessage="1" errorTitle="Let op!" error="Hier moet een datum worden ingevuld" sqref="D62:D83" xr:uid="{00000000-0002-0000-0D00-000007000000}">
      <formula1>1</formula1>
      <formula2>73051</formula2>
    </dataValidation>
    <dataValidation type="list" allowBlank="1" showInputMessage="1" showErrorMessage="1" sqref="F11" xr:uid="{00000000-0002-0000-0D00-000008000000}">
      <formula1>PilotKeuze</formula1>
    </dataValidation>
    <dataValidation type="list" allowBlank="1" showInputMessage="1" showErrorMessage="1" sqref="K21:K56 K62:K83 K90:K107 K112:K129 K134:K151" xr:uid="{00000000-0002-0000-0D00-000009000000}">
      <formula1>Activiteittype</formula1>
    </dataValidation>
  </dataValidations>
  <hyperlinks>
    <hyperlink ref="C9" location="'Uitleg Pilot en E.O.'!A1" display="BTW (voor informatie, zie tabblad 'Uitleg Pilot en E.O.')" xr:uid="{00000000-0004-0000-0D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Project!B32</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Project!C32</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bW2MUSt1+tN/amqYubg4bDq2ktJ8AJJVXxmkGwIa7B+jsH2uSaRN2kfz+QZKZ0c2G2+QUxy8FO24Z3+ZMiHszw==" saltValue="bSTdVuNIoBgHIxRqXWO3ng=="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05" priority="1" stopIfTrue="1">
      <formula>AND(D90="",C90&gt;0)</formula>
    </cfRule>
  </conditionalFormatting>
  <conditionalFormatting sqref="M171">
    <cfRule type="cellIs" dxfId="104" priority="3" stopIfTrue="1" operator="lessThan">
      <formula>1</formula>
    </cfRule>
  </conditionalFormatting>
  <conditionalFormatting sqref="D62:D83">
    <cfRule type="expression" dxfId="103" priority="2" stopIfTrue="1">
      <formula>AND(D62="",C62&gt;0)</formula>
    </cfRule>
  </conditionalFormatting>
  <conditionalFormatting sqref="G21:G56">
    <cfRule type="expression" dxfId="102" priority="4" stopIfTrue="1">
      <formula>$F$10="Integrale kostensystematiek"</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F9" xr:uid="{00000000-0002-0000-0E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E00-000001000000}">
      <formula1>Loonsystematiek</formula1>
    </dataValidation>
    <dataValidation type="date" allowBlank="1" showInputMessage="1" showErrorMessage="1" errorTitle="Let op!" error="Hier moet een datum worden ingevuld" sqref="D62:D83" xr:uid="{00000000-0002-0000-0E00-000002000000}">
      <formula1>1</formula1>
      <formula2>73051</formula2>
    </dataValidation>
    <dataValidation type="decimal" operator="greaterThanOrEqual" allowBlank="1" showInputMessage="1" showErrorMessage="1" error="De afschrijvingsperiode moet minimaal 5 jaar bedragen." sqref="F62:F83" xr:uid="{00000000-0002-0000-0E00-000003000000}">
      <formula1>5</formula1>
    </dataValidation>
    <dataValidation type="list" allowBlank="1" showInputMessage="1" showErrorMessage="1" sqref="L166" xr:uid="{00000000-0002-0000-0E00-000004000000}">
      <formula1>Opslag</formula1>
    </dataValidation>
    <dataValidation type="date" allowBlank="1" showInputMessage="1" showErrorMessage="1" errorTitle="Let op!" error="De aanschafdatum moet tussen de start- en einddatum van het project vallen!" sqref="D90:D107" xr:uid="{00000000-0002-0000-0E00-000005000000}">
      <formula1>Startdatum</formula1>
      <formula2>Einddatum</formula2>
    </dataValidation>
    <dataValidation type="decimal" operator="greaterThanOrEqual" allowBlank="1" showInputMessage="1" showErrorMessage="1" sqref="F90:F107" xr:uid="{00000000-0002-0000-0E00-000006000000}">
      <formula1>5</formula1>
    </dataValidation>
    <dataValidation type="list" allowBlank="1" showInputMessage="1" showErrorMessage="1" sqref="F10" xr:uid="{00000000-0002-0000-0E00-000007000000}">
      <formula1>BTW</formula1>
    </dataValidation>
    <dataValidation type="list" allowBlank="1" showInputMessage="1" showErrorMessage="1" sqref="F11" xr:uid="{00000000-0002-0000-0E00-000008000000}">
      <formula1>PilotKeuze</formula1>
    </dataValidation>
    <dataValidation type="list" allowBlank="1" showInputMessage="1" showErrorMessage="1" sqref="K21:K56 K62:K83 K90:K107 K112:K129 K134:K151" xr:uid="{00000000-0002-0000-0E00-000009000000}">
      <formula1>Activiteittype</formula1>
    </dataValidation>
  </dataValidations>
  <hyperlinks>
    <hyperlink ref="C9" location="'Uitleg Pilot en E.O.'!A1" display="BTW (voor informatie, zie tabblad 'Uitleg Pilot en E.O.')" xr:uid="{00000000-0004-0000-0E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Project!B33</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Project!C33</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16MSrS72MuSMVpPZyGRNJ5aanOJfm701EIT+6Ms/6OtXXkXrSOtouvaDiEN0cMIZ0Ot1qxO8gPVDLylazkbArA==" saltValue="bxGSBggViwLzj4qwvvJF7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101" priority="1" stopIfTrue="1">
      <formula>AND(D90="",C90&gt;0)</formula>
    </cfRule>
  </conditionalFormatting>
  <conditionalFormatting sqref="M171">
    <cfRule type="cellIs" dxfId="100" priority="3" stopIfTrue="1" operator="lessThan">
      <formula>1</formula>
    </cfRule>
  </conditionalFormatting>
  <conditionalFormatting sqref="D62:D83">
    <cfRule type="expression" dxfId="99" priority="2" stopIfTrue="1">
      <formula>AND(D62="",C62&gt;0)</formula>
    </cfRule>
  </conditionalFormatting>
  <conditionalFormatting sqref="G21:G56">
    <cfRule type="expression" dxfId="98" priority="4" stopIfTrue="1">
      <formula>$F$10="Integrale kostensystematiek"</formula>
    </cfRule>
  </conditionalFormatting>
  <dataValidations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F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F00-000001000000}">
      <formula1>BTW</formula1>
    </dataValidation>
    <dataValidation type="list" allowBlank="1" showInputMessage="1" showErrorMessage="1" sqref="F10" xr:uid="{00000000-0002-0000-0F00-000002000000}">
      <formula1>BTW</formula1>
    </dataValidation>
    <dataValidation type="decimal" operator="greaterThanOrEqual" allowBlank="1" showInputMessage="1" showErrorMessage="1" sqref="F90:F107" xr:uid="{00000000-0002-0000-0F00-000003000000}">
      <formula1>5</formula1>
    </dataValidation>
    <dataValidation type="date" allowBlank="1" showInputMessage="1" showErrorMessage="1" errorTitle="Let op!" error="De aanschafdatum moet tussen de start- en einddatum van het project vallen!" sqref="D90:D107" xr:uid="{00000000-0002-0000-0F00-000004000000}">
      <formula1>Startdatum</formula1>
      <formula2>Einddatum</formula2>
    </dataValidation>
    <dataValidation type="list" allowBlank="1" showInputMessage="1" showErrorMessage="1" sqref="L166" xr:uid="{00000000-0002-0000-0F00-000005000000}">
      <formula1>Opslag</formula1>
    </dataValidation>
    <dataValidation type="decimal" operator="greaterThanOrEqual" allowBlank="1" showInputMessage="1" showErrorMessage="1" error="De afschrijvingsperiode moet minimaal 5 jaar bedragen." sqref="F62:F83" xr:uid="{00000000-0002-0000-0F00-000006000000}">
      <formula1>5</formula1>
    </dataValidation>
    <dataValidation type="date" allowBlank="1" showInputMessage="1" showErrorMessage="1" errorTitle="Let op!" error="Hier moet een datum worden ingevuld" sqref="D62:D83" xr:uid="{00000000-0002-0000-0F00-000007000000}">
      <formula1>1</formula1>
      <formula2>73051</formula2>
    </dataValidation>
    <dataValidation type="list" allowBlank="1" showInputMessage="1" showErrorMessage="1" sqref="F11" xr:uid="{00000000-0002-0000-0F00-000008000000}">
      <formula1>PilotKeuze</formula1>
    </dataValidation>
    <dataValidation type="list" allowBlank="1" showInputMessage="1" showErrorMessage="1" sqref="K21:K56 K62:K83 K90:K107 K112:K129 K134:K151" xr:uid="{00000000-0002-0000-0F00-000009000000}">
      <formula1>Activiteittype</formula1>
    </dataValidation>
  </dataValidations>
  <hyperlinks>
    <hyperlink ref="C9" location="'Uitleg Pilot en E.O.'!A1" display="BTW (voor informatie, zie tabblad 'Uitleg Pilot en E.O.')" xr:uid="{00000000-0004-0000-0F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9.140625" style="45" hidden="1" customWidth="1"/>
    <col min="15" max="15" width="23.85546875" style="45" hidden="1" customWidth="1"/>
    <col min="16" max="16" width="9.140625"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Project!B34</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855" t="s">
        <v>92</v>
      </c>
      <c r="D8" s="671"/>
      <c r="E8" s="607"/>
      <c r="F8" s="994" t="str">
        <f>Project!C34</f>
        <v>&lt;maak een keuze&gt;</v>
      </c>
      <c r="G8" s="995"/>
      <c r="H8" s="995"/>
      <c r="I8" s="995"/>
      <c r="J8" s="995"/>
      <c r="K8" s="995"/>
      <c r="L8" s="996"/>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v>0</v>
      </c>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JYmVNQb0Qugw1X5NZGVA+Hz/IP62gHiHWXcyVlige6EwbAO7+oYyqYIt675Hiyu0uTq7Dv/7nTDlYT4U9LvnKQ==" saltValue="mu3BzCStLHRks0jJhxTShw=="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90:D107">
    <cfRule type="expression" dxfId="97" priority="1" stopIfTrue="1">
      <formula>AND(D90="",C90&gt;0)</formula>
    </cfRule>
  </conditionalFormatting>
  <conditionalFormatting sqref="M171">
    <cfRule type="cellIs" dxfId="96" priority="3" stopIfTrue="1" operator="lessThan">
      <formula>1</formula>
    </cfRule>
  </conditionalFormatting>
  <conditionalFormatting sqref="D62:D83">
    <cfRule type="expression" dxfId="95" priority="2" stopIfTrue="1">
      <formula>AND(D62="",C62&gt;0)</formula>
    </cfRule>
  </conditionalFormatting>
  <conditionalFormatting sqref="G21:G56">
    <cfRule type="expression" dxfId="94" priority="4" stopIfTrue="1">
      <formula>$F$10="Integrale kostensystematiek"</formula>
    </cfRule>
  </conditionalFormatting>
  <dataValidations count="10">
    <dataValidation type="list" allowBlank="1" showInputMessage="1" showErrorMessage="1" prompt="Geef aan of de deelnemer voor dit project BTW-plichtig of -vrijgesteld is; BTW-plichtig: voer de kosten op excl. BTW; BTW-vrijgesteld: voer de kosten op incl. BTW." sqref="F9" xr:uid="{00000000-0002-0000-10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1000-000001000000}">
      <formula1>Loonsystematiek</formula1>
    </dataValidation>
    <dataValidation type="date" allowBlank="1" showInputMessage="1" showErrorMessage="1" errorTitle="Let op!" error="Hier moet een datum worden ingevuld" sqref="D62:D83" xr:uid="{00000000-0002-0000-1000-000002000000}">
      <formula1>1</formula1>
      <formula2>73051</formula2>
    </dataValidation>
    <dataValidation type="decimal" operator="greaterThanOrEqual" allowBlank="1" showInputMessage="1" showErrorMessage="1" error="De afschrijvingsperiode moet minimaal 5 jaar bedragen." sqref="F62:F83" xr:uid="{00000000-0002-0000-1000-000003000000}">
      <formula1>5</formula1>
    </dataValidation>
    <dataValidation type="list" allowBlank="1" showInputMessage="1" showErrorMessage="1" sqref="L166" xr:uid="{00000000-0002-0000-1000-000004000000}">
      <formula1>Opslag</formula1>
    </dataValidation>
    <dataValidation type="date" allowBlank="1" showInputMessage="1" showErrorMessage="1" errorTitle="Let op!" error="De aanschafdatum moet tussen de start- en einddatum van het project vallen!" sqref="D90:D107" xr:uid="{00000000-0002-0000-1000-000005000000}">
      <formula1>Startdatum</formula1>
      <formula2>Einddatum</formula2>
    </dataValidation>
    <dataValidation type="decimal" operator="greaterThanOrEqual" allowBlank="1" showInputMessage="1" showErrorMessage="1" sqref="F90:F107" xr:uid="{00000000-0002-0000-1000-000006000000}">
      <formula1>5</formula1>
    </dataValidation>
    <dataValidation type="list" allowBlank="1" showInputMessage="1" showErrorMessage="1" sqref="F10" xr:uid="{00000000-0002-0000-1000-000007000000}">
      <formula1>BTW</formula1>
    </dataValidation>
    <dataValidation type="list" allowBlank="1" showInputMessage="1" showErrorMessage="1" sqref="F11" xr:uid="{00000000-0002-0000-1000-000008000000}">
      <formula1>PilotKeuze</formula1>
    </dataValidation>
    <dataValidation type="list" allowBlank="1" showInputMessage="1" showErrorMessage="1" sqref="K21:K56 K62:K83 K90:K107 K112:K129 K134:K151" xr:uid="{00000000-0002-0000-1000-000009000000}">
      <formula1>Activiteittype</formula1>
    </dataValidation>
  </dataValidations>
  <hyperlinks>
    <hyperlink ref="C9" location="'Uitleg Pilot en E.O.'!A1" display="BTW (voor informatie, zie tabblad 'Uitleg Pilot en E.O.')" xr:uid="{00000000-0004-0000-10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0">
    <tabColor rgb="FF00B0F0"/>
    <pageSetUpPr fitToPage="1"/>
  </sheetPr>
  <dimension ref="A1:AN108"/>
  <sheetViews>
    <sheetView showGridLines="0" tabSelected="1" zoomScaleNormal="100" zoomScaleSheetLayoutView="100" workbookViewId="0">
      <selection activeCell="Y27" sqref="Y27"/>
    </sheetView>
  </sheetViews>
  <sheetFormatPr defaultColWidth="9.140625" defaultRowHeight="12.75" x14ac:dyDescent="0.2"/>
  <cols>
    <col min="1" max="1" width="3.140625" style="339" customWidth="1"/>
    <col min="2" max="2" width="7.5703125" style="339" customWidth="1"/>
    <col min="3" max="18" width="9.140625" style="339"/>
    <col min="19" max="19" width="3.140625" style="339" customWidth="1"/>
    <col min="20" max="16384" width="9.140625" style="339"/>
  </cols>
  <sheetData>
    <row r="1" spans="1:40" x14ac:dyDescent="0.2">
      <c r="A1" s="338"/>
      <c r="B1" s="579"/>
      <c r="C1" s="338"/>
      <c r="D1" s="579"/>
      <c r="E1" s="338"/>
      <c r="F1" s="338"/>
      <c r="G1" s="338"/>
      <c r="H1" s="338"/>
      <c r="I1" s="338"/>
      <c r="J1" s="338"/>
      <c r="K1" s="338"/>
      <c r="L1" s="338"/>
      <c r="M1" s="338"/>
      <c r="N1" s="338"/>
      <c r="O1" s="338"/>
      <c r="P1" s="338"/>
      <c r="Q1" s="338"/>
      <c r="R1" s="580"/>
      <c r="X1" s="563"/>
      <c r="Y1" s="563"/>
      <c r="Z1" s="563"/>
      <c r="AA1" s="563"/>
      <c r="AB1" s="563"/>
      <c r="AC1" s="563"/>
      <c r="AD1" s="563"/>
      <c r="AE1" s="563"/>
      <c r="AF1" s="563"/>
      <c r="AG1" s="563"/>
      <c r="AH1" s="563"/>
      <c r="AI1" s="563"/>
      <c r="AJ1" s="563"/>
      <c r="AK1" s="563"/>
      <c r="AL1" s="563"/>
      <c r="AM1" s="563"/>
      <c r="AN1" s="563"/>
    </row>
    <row r="2" spans="1:40" x14ac:dyDescent="0.2">
      <c r="A2" s="579"/>
      <c r="B2" s="579"/>
      <c r="C2" s="338"/>
      <c r="D2" s="579"/>
      <c r="E2" s="338"/>
      <c r="F2" s="338"/>
      <c r="G2" s="338"/>
      <c r="H2" s="338"/>
      <c r="I2" s="338"/>
      <c r="J2" s="338"/>
      <c r="K2" s="338"/>
      <c r="L2" s="338"/>
      <c r="M2" s="338"/>
      <c r="N2" s="338"/>
      <c r="O2" s="338"/>
      <c r="P2" s="338"/>
      <c r="Q2" s="338"/>
      <c r="R2" s="338"/>
      <c r="X2" s="563"/>
      <c r="Y2" s="563"/>
      <c r="Z2" s="563"/>
      <c r="AA2" s="563"/>
      <c r="AB2" s="563"/>
      <c r="AC2" s="563"/>
      <c r="AD2" s="563"/>
      <c r="AE2" s="563"/>
      <c r="AF2" s="563"/>
      <c r="AG2" s="563"/>
      <c r="AH2" s="563"/>
      <c r="AI2" s="563"/>
      <c r="AJ2" s="563"/>
      <c r="AK2" s="563"/>
      <c r="AL2" s="563"/>
      <c r="AM2" s="563"/>
      <c r="AN2" s="563"/>
    </row>
    <row r="3" spans="1:40" ht="18" x14ac:dyDescent="0.25">
      <c r="A3" s="338"/>
      <c r="B3" s="548" t="s">
        <v>308</v>
      </c>
      <c r="C3" s="338"/>
      <c r="D3" s="581"/>
      <c r="E3" s="582"/>
      <c r="F3" s="582"/>
      <c r="G3" s="582"/>
      <c r="H3" s="582"/>
      <c r="I3" s="582"/>
      <c r="J3" s="583"/>
      <c r="K3" s="583"/>
      <c r="L3" s="582"/>
      <c r="M3" s="582"/>
      <c r="N3" s="582"/>
      <c r="O3" s="582"/>
      <c r="P3" s="338"/>
      <c r="Q3" s="338"/>
      <c r="R3" s="338"/>
      <c r="X3" s="563"/>
      <c r="Y3" s="563"/>
      <c r="Z3" s="563"/>
      <c r="AA3" s="563"/>
      <c r="AB3" s="563"/>
      <c r="AC3" s="563"/>
      <c r="AD3" s="563"/>
      <c r="AE3" s="563"/>
      <c r="AF3" s="563"/>
      <c r="AG3" s="563"/>
      <c r="AH3" s="563"/>
      <c r="AI3" s="563"/>
      <c r="AJ3" s="563"/>
      <c r="AK3" s="563"/>
      <c r="AL3" s="563"/>
      <c r="AM3" s="563"/>
      <c r="AN3" s="563"/>
    </row>
    <row r="4" spans="1:40" ht="18" x14ac:dyDescent="0.25">
      <c r="A4" s="338"/>
      <c r="B4" s="548" t="s">
        <v>585</v>
      </c>
      <c r="C4" s="579"/>
      <c r="D4" s="559"/>
      <c r="E4" s="338"/>
      <c r="F4" s="338"/>
      <c r="G4" s="338"/>
      <c r="H4" s="338"/>
      <c r="I4" s="338"/>
      <c r="J4" s="557"/>
      <c r="K4" s="557"/>
      <c r="L4" s="338"/>
      <c r="M4" s="338"/>
      <c r="N4" s="338"/>
      <c r="O4" s="338"/>
      <c r="P4" s="338"/>
      <c r="Q4" s="338"/>
      <c r="R4" s="338"/>
      <c r="X4" s="563"/>
      <c r="Y4" s="563"/>
      <c r="Z4" s="563"/>
      <c r="AA4" s="563"/>
      <c r="AB4" s="563"/>
      <c r="AC4" s="563"/>
      <c r="AD4" s="563"/>
      <c r="AE4" s="563"/>
      <c r="AF4" s="563"/>
      <c r="AG4" s="563"/>
      <c r="AH4" s="563"/>
      <c r="AI4" s="563"/>
      <c r="AJ4" s="563"/>
      <c r="AK4" s="563"/>
      <c r="AL4" s="563"/>
      <c r="AM4" s="563"/>
      <c r="AN4" s="563"/>
    </row>
    <row r="5" spans="1:40" x14ac:dyDescent="0.2">
      <c r="A5" s="338"/>
      <c r="B5" s="557"/>
      <c r="C5" s="338"/>
      <c r="D5" s="579"/>
      <c r="E5" s="557"/>
      <c r="F5" s="557"/>
      <c r="G5" s="557"/>
      <c r="H5" s="557"/>
      <c r="I5" s="557"/>
      <c r="J5" s="557"/>
      <c r="K5" s="557"/>
      <c r="L5" s="557"/>
      <c r="M5" s="557"/>
      <c r="N5" s="557"/>
      <c r="O5" s="557"/>
      <c r="P5" s="557"/>
      <c r="Q5" s="557"/>
      <c r="R5" s="557"/>
      <c r="X5" s="563"/>
      <c r="Y5" s="563"/>
      <c r="Z5" s="563"/>
      <c r="AA5" s="563"/>
      <c r="AB5" s="563"/>
      <c r="AC5" s="563"/>
      <c r="AD5" s="563"/>
      <c r="AE5" s="563"/>
      <c r="AF5" s="563"/>
      <c r="AG5" s="563"/>
      <c r="AH5" s="563"/>
      <c r="AI5" s="563"/>
      <c r="AJ5" s="563"/>
      <c r="AK5" s="563"/>
      <c r="AL5" s="563"/>
      <c r="AM5" s="563"/>
      <c r="AN5" s="563"/>
    </row>
    <row r="6" spans="1:40" x14ac:dyDescent="0.2">
      <c r="A6" s="338"/>
      <c r="B6" s="557"/>
      <c r="C6" s="338"/>
      <c r="D6" s="579"/>
      <c r="E6" s="557"/>
      <c r="F6" s="557"/>
      <c r="G6" s="557"/>
      <c r="H6" s="557"/>
      <c r="I6" s="557"/>
      <c r="J6" s="557"/>
      <c r="K6" s="557"/>
      <c r="L6" s="557"/>
      <c r="M6" s="557"/>
      <c r="N6" s="557"/>
      <c r="O6" s="557"/>
      <c r="P6" s="557"/>
      <c r="Q6" s="557"/>
      <c r="R6" s="557"/>
      <c r="X6" s="563"/>
      <c r="Y6" s="563"/>
      <c r="Z6" s="563"/>
      <c r="AA6" s="563"/>
      <c r="AB6" s="563"/>
      <c r="AC6" s="563"/>
      <c r="AD6" s="563"/>
      <c r="AE6" s="563"/>
      <c r="AF6" s="563"/>
      <c r="AG6" s="563"/>
      <c r="AH6" s="563"/>
      <c r="AI6" s="563"/>
      <c r="AJ6" s="563"/>
      <c r="AK6" s="563"/>
      <c r="AL6" s="563"/>
      <c r="AM6" s="563"/>
      <c r="AN6" s="563"/>
    </row>
    <row r="7" spans="1:40" x14ac:dyDescent="0.2">
      <c r="A7" s="338"/>
      <c r="B7" s="557"/>
      <c r="C7" s="338"/>
      <c r="D7" s="338"/>
      <c r="E7" s="338"/>
      <c r="F7" s="338"/>
      <c r="G7" s="338"/>
      <c r="H7" s="338"/>
      <c r="I7" s="338"/>
      <c r="J7" s="338"/>
      <c r="K7" s="338"/>
      <c r="L7" s="338"/>
      <c r="M7" s="338"/>
      <c r="N7" s="338"/>
      <c r="O7" s="338"/>
      <c r="P7" s="338"/>
      <c r="Q7" s="338"/>
      <c r="R7" s="338"/>
    </row>
    <row r="8" spans="1:40" ht="15" x14ac:dyDescent="0.2">
      <c r="A8" s="560"/>
      <c r="B8" s="551" t="s">
        <v>206</v>
      </c>
      <c r="C8" s="560"/>
      <c r="D8" s="560"/>
      <c r="E8" s="560"/>
      <c r="F8" s="560"/>
      <c r="G8" s="560"/>
      <c r="H8" s="560"/>
      <c r="I8" s="560"/>
      <c r="J8" s="560"/>
      <c r="K8" s="560"/>
      <c r="L8" s="560"/>
      <c r="M8" s="560"/>
      <c r="N8" s="560"/>
      <c r="O8" s="560"/>
      <c r="P8" s="560"/>
      <c r="Q8" s="560"/>
      <c r="R8" s="560"/>
      <c r="X8" s="563"/>
      <c r="Y8" s="563"/>
      <c r="Z8" s="563"/>
      <c r="AA8" s="563"/>
      <c r="AB8" s="563"/>
      <c r="AC8" s="563"/>
      <c r="AD8" s="563"/>
      <c r="AE8" s="563"/>
      <c r="AF8" s="563"/>
      <c r="AG8" s="563"/>
      <c r="AH8" s="563"/>
      <c r="AI8" s="563"/>
      <c r="AJ8" s="563"/>
      <c r="AK8" s="563"/>
      <c r="AL8" s="563"/>
      <c r="AM8" s="563"/>
      <c r="AN8" s="563"/>
    </row>
    <row r="9" spans="1:40" x14ac:dyDescent="0.2">
      <c r="A9" s="338"/>
      <c r="B9" s="557"/>
      <c r="C9" s="338"/>
      <c r="D9" s="338"/>
      <c r="E9" s="338"/>
      <c r="F9" s="338"/>
      <c r="G9" s="338"/>
      <c r="H9" s="338"/>
      <c r="I9" s="338"/>
      <c r="J9" s="338"/>
      <c r="K9" s="338"/>
      <c r="L9" s="338"/>
      <c r="M9" s="338"/>
      <c r="N9" s="338"/>
      <c r="O9" s="338"/>
      <c r="P9" s="338"/>
      <c r="Q9" s="338"/>
      <c r="R9" s="338"/>
    </row>
    <row r="10" spans="1:40" x14ac:dyDescent="0.2">
      <c r="A10" s="338"/>
      <c r="B10" s="557"/>
      <c r="C10" s="338"/>
      <c r="D10" s="338"/>
      <c r="E10" s="338"/>
      <c r="F10" s="338"/>
      <c r="G10" s="338"/>
      <c r="H10" s="338"/>
      <c r="I10" s="338"/>
      <c r="J10" s="338"/>
      <c r="K10" s="338"/>
      <c r="L10" s="338"/>
      <c r="M10" s="338"/>
      <c r="N10" s="338"/>
      <c r="O10" s="338"/>
      <c r="P10" s="338"/>
      <c r="Q10" s="338"/>
      <c r="R10" s="338"/>
    </row>
    <row r="11" spans="1:40" x14ac:dyDescent="0.2">
      <c r="A11" s="338"/>
      <c r="B11" s="557"/>
      <c r="C11" s="338"/>
      <c r="D11" s="338"/>
      <c r="E11" s="338"/>
      <c r="F11" s="338"/>
      <c r="G11" s="338"/>
      <c r="H11" s="338"/>
      <c r="I11" s="338"/>
      <c r="J11" s="338"/>
      <c r="K11" s="338"/>
      <c r="L11" s="338"/>
      <c r="M11" s="338"/>
      <c r="N11" s="338"/>
      <c r="O11" s="338"/>
      <c r="P11" s="338"/>
      <c r="Q11" s="338"/>
      <c r="R11" s="338"/>
    </row>
    <row r="12" spans="1:40" x14ac:dyDescent="0.2">
      <c r="A12" s="338"/>
      <c r="B12" s="557"/>
      <c r="C12" s="338"/>
      <c r="D12" s="338"/>
      <c r="E12" s="338"/>
      <c r="F12" s="338"/>
      <c r="G12" s="338"/>
      <c r="H12" s="338"/>
      <c r="I12" s="338"/>
      <c r="J12" s="338"/>
      <c r="K12" s="338"/>
      <c r="L12" s="338"/>
      <c r="M12" s="338"/>
      <c r="N12" s="338"/>
      <c r="O12" s="338"/>
      <c r="P12" s="338"/>
      <c r="Q12" s="338"/>
      <c r="R12" s="338"/>
    </row>
    <row r="13" spans="1:40" x14ac:dyDescent="0.2">
      <c r="A13" s="338"/>
      <c r="B13" s="557"/>
      <c r="C13" s="338"/>
      <c r="D13" s="338"/>
      <c r="E13" s="338"/>
      <c r="F13" s="338"/>
      <c r="G13" s="338"/>
      <c r="H13" s="338"/>
      <c r="I13" s="338"/>
      <c r="J13" s="338"/>
      <c r="K13" s="338"/>
      <c r="L13" s="338"/>
      <c r="M13" s="338"/>
      <c r="N13" s="338"/>
      <c r="O13" s="338"/>
      <c r="P13" s="338"/>
      <c r="Q13" s="338"/>
      <c r="R13" s="338"/>
    </row>
    <row r="14" spans="1:40" x14ac:dyDescent="0.2">
      <c r="A14" s="338"/>
      <c r="B14" s="557"/>
      <c r="C14" s="338"/>
      <c r="D14" s="338"/>
      <c r="E14" s="338"/>
      <c r="F14" s="338"/>
      <c r="G14" s="338"/>
      <c r="H14" s="338"/>
      <c r="I14" s="338"/>
      <c r="J14" s="338"/>
      <c r="K14" s="338"/>
      <c r="L14" s="338"/>
      <c r="M14" s="338"/>
      <c r="N14" s="338"/>
      <c r="O14" s="338"/>
      <c r="P14" s="338"/>
      <c r="Q14" s="338"/>
      <c r="R14" s="338"/>
    </row>
    <row r="15" spans="1:40" x14ac:dyDescent="0.2">
      <c r="A15" s="338"/>
      <c r="B15" s="557"/>
      <c r="C15" s="338"/>
      <c r="D15" s="338"/>
      <c r="E15" s="338"/>
      <c r="F15" s="338"/>
      <c r="G15" s="338"/>
      <c r="H15" s="338"/>
      <c r="I15" s="338"/>
      <c r="J15" s="338"/>
      <c r="K15" s="338"/>
      <c r="L15" s="338"/>
      <c r="M15" s="338"/>
      <c r="N15" s="338"/>
      <c r="O15" s="338"/>
      <c r="P15" s="338"/>
      <c r="Q15" s="338"/>
      <c r="R15" s="338"/>
    </row>
    <row r="16" spans="1:40" x14ac:dyDescent="0.2">
      <c r="A16" s="338"/>
      <c r="B16" s="557"/>
      <c r="C16" s="338"/>
      <c r="D16" s="338"/>
      <c r="E16" s="338"/>
      <c r="F16" s="338"/>
      <c r="G16" s="338"/>
      <c r="H16" s="338"/>
      <c r="I16" s="338"/>
      <c r="J16" s="338"/>
      <c r="K16" s="338"/>
      <c r="L16" s="338"/>
      <c r="M16" s="338"/>
      <c r="N16" s="338"/>
      <c r="O16" s="338"/>
      <c r="P16" s="338"/>
      <c r="Q16" s="338"/>
      <c r="R16" s="338"/>
    </row>
    <row r="17" spans="1:18" x14ac:dyDescent="0.2">
      <c r="A17" s="338"/>
      <c r="B17" s="557"/>
      <c r="C17" s="338"/>
      <c r="D17" s="338"/>
      <c r="E17" s="338"/>
      <c r="F17" s="338"/>
      <c r="G17" s="338"/>
      <c r="H17" s="338"/>
      <c r="I17" s="338"/>
      <c r="J17" s="338"/>
      <c r="K17" s="338"/>
      <c r="L17" s="338"/>
      <c r="M17" s="338"/>
      <c r="N17" s="338"/>
      <c r="O17" s="338"/>
      <c r="P17" s="338"/>
      <c r="Q17" s="338"/>
      <c r="R17" s="338"/>
    </row>
    <row r="18" spans="1:18" x14ac:dyDescent="0.2">
      <c r="A18" s="338"/>
      <c r="B18" s="557"/>
      <c r="C18" s="338"/>
      <c r="D18" s="338"/>
      <c r="E18" s="338"/>
      <c r="F18" s="338"/>
      <c r="G18" s="338"/>
      <c r="H18" s="338"/>
      <c r="I18" s="338"/>
      <c r="J18" s="338"/>
      <c r="K18" s="338"/>
      <c r="L18" s="338"/>
      <c r="M18" s="338"/>
      <c r="N18" s="338"/>
      <c r="O18" s="338"/>
      <c r="P18" s="338"/>
      <c r="Q18" s="338"/>
      <c r="R18" s="338"/>
    </row>
    <row r="19" spans="1:18" x14ac:dyDescent="0.2">
      <c r="A19" s="338"/>
      <c r="B19" s="557"/>
      <c r="C19" s="338"/>
      <c r="D19" s="338"/>
      <c r="E19" s="338"/>
      <c r="F19" s="338"/>
      <c r="G19" s="338"/>
      <c r="H19" s="338"/>
      <c r="I19" s="338"/>
      <c r="J19" s="338"/>
      <c r="K19" s="338"/>
      <c r="L19" s="338"/>
      <c r="M19" s="338"/>
      <c r="N19" s="338"/>
      <c r="O19" s="338"/>
      <c r="P19" s="338"/>
      <c r="Q19" s="338"/>
      <c r="R19" s="338"/>
    </row>
    <row r="20" spans="1:18" x14ac:dyDescent="0.2">
      <c r="A20" s="338"/>
      <c r="B20" s="557"/>
      <c r="C20" s="338"/>
      <c r="D20" s="338"/>
      <c r="E20" s="338"/>
      <c r="F20" s="338"/>
      <c r="G20" s="338"/>
      <c r="H20" s="338"/>
      <c r="I20" s="338"/>
      <c r="J20" s="338"/>
      <c r="K20" s="338"/>
      <c r="L20" s="338"/>
      <c r="M20" s="338"/>
      <c r="N20" s="338"/>
      <c r="O20" s="338"/>
      <c r="P20" s="338"/>
      <c r="Q20" s="338"/>
      <c r="R20" s="338"/>
    </row>
    <row r="21" spans="1:18" x14ac:dyDescent="0.2">
      <c r="A21" s="338"/>
      <c r="B21" s="557"/>
      <c r="C21" s="338"/>
      <c r="D21" s="338"/>
      <c r="E21" s="338"/>
      <c r="F21" s="338"/>
      <c r="G21" s="338"/>
      <c r="H21" s="338"/>
      <c r="I21" s="338"/>
      <c r="J21" s="338"/>
      <c r="K21" s="338"/>
      <c r="L21" s="338"/>
      <c r="M21" s="338"/>
      <c r="N21" s="338"/>
      <c r="O21" s="338"/>
      <c r="P21" s="338"/>
      <c r="Q21" s="338"/>
      <c r="R21" s="338"/>
    </row>
    <row r="22" spans="1:18" x14ac:dyDescent="0.2">
      <c r="A22" s="338"/>
      <c r="B22" s="557"/>
      <c r="C22" s="338"/>
      <c r="D22" s="338"/>
      <c r="E22" s="338"/>
      <c r="F22" s="338"/>
      <c r="G22" s="338"/>
      <c r="H22" s="338"/>
      <c r="I22" s="338"/>
      <c r="J22" s="338"/>
      <c r="K22" s="338"/>
      <c r="L22" s="338"/>
      <c r="M22" s="338"/>
      <c r="N22" s="338"/>
      <c r="O22" s="338"/>
      <c r="P22" s="338"/>
      <c r="Q22" s="338"/>
      <c r="R22" s="338"/>
    </row>
    <row r="23" spans="1:18" x14ac:dyDescent="0.2">
      <c r="A23" s="338"/>
      <c r="B23" s="557"/>
      <c r="C23" s="338"/>
      <c r="D23" s="338"/>
      <c r="E23" s="338"/>
      <c r="F23" s="338"/>
      <c r="G23" s="338"/>
      <c r="H23" s="338"/>
      <c r="I23" s="338"/>
      <c r="J23" s="338"/>
      <c r="K23" s="338"/>
      <c r="L23" s="338"/>
      <c r="M23" s="338"/>
      <c r="N23" s="338"/>
      <c r="O23" s="338"/>
      <c r="P23" s="338"/>
      <c r="Q23" s="338"/>
      <c r="R23" s="338"/>
    </row>
    <row r="24" spans="1:18" x14ac:dyDescent="0.2">
      <c r="A24" s="338"/>
      <c r="B24" s="557"/>
      <c r="C24" s="338"/>
      <c r="D24" s="338"/>
      <c r="E24" s="338"/>
      <c r="F24" s="338"/>
      <c r="G24" s="338"/>
      <c r="H24" s="338"/>
      <c r="I24" s="338"/>
      <c r="J24" s="338"/>
      <c r="K24" s="338"/>
      <c r="L24" s="338"/>
      <c r="M24" s="338"/>
      <c r="N24" s="338"/>
      <c r="O24" s="338"/>
      <c r="P24" s="338"/>
      <c r="Q24" s="338"/>
      <c r="R24" s="338"/>
    </row>
    <row r="25" spans="1:18" x14ac:dyDescent="0.2">
      <c r="A25" s="338"/>
      <c r="B25" s="557"/>
      <c r="C25" s="338"/>
      <c r="D25" s="338"/>
      <c r="E25" s="338"/>
      <c r="F25" s="338"/>
      <c r="G25" s="338"/>
      <c r="H25" s="338"/>
      <c r="I25" s="338"/>
      <c r="J25" s="338"/>
      <c r="K25" s="338"/>
      <c r="L25" s="338"/>
      <c r="M25" s="338"/>
      <c r="N25" s="338"/>
      <c r="O25" s="338"/>
      <c r="P25" s="338"/>
      <c r="Q25" s="338"/>
      <c r="R25" s="338"/>
    </row>
    <row r="26" spans="1:18" x14ac:dyDescent="0.2">
      <c r="A26" s="338"/>
      <c r="B26" s="557"/>
      <c r="C26" s="338"/>
      <c r="D26" s="338"/>
      <c r="E26" s="338"/>
      <c r="F26" s="338"/>
      <c r="G26" s="338"/>
      <c r="H26" s="338"/>
      <c r="I26" s="338"/>
      <c r="J26" s="338"/>
      <c r="K26" s="338"/>
      <c r="L26" s="338"/>
      <c r="M26" s="338"/>
      <c r="N26" s="338"/>
      <c r="O26" s="338"/>
      <c r="P26" s="338"/>
      <c r="Q26" s="338"/>
      <c r="R26" s="338"/>
    </row>
    <row r="27" spans="1:18" x14ac:dyDescent="0.2">
      <c r="A27" s="338"/>
      <c r="B27" s="557"/>
      <c r="C27" s="338"/>
      <c r="D27" s="338"/>
      <c r="E27" s="338"/>
      <c r="F27" s="338"/>
      <c r="G27" s="338"/>
      <c r="H27" s="338"/>
      <c r="I27" s="338"/>
      <c r="J27" s="338"/>
      <c r="K27" s="338"/>
      <c r="L27" s="338"/>
      <c r="M27" s="338"/>
      <c r="N27" s="338"/>
      <c r="O27" s="338"/>
      <c r="P27" s="338"/>
      <c r="Q27" s="338"/>
      <c r="R27" s="338"/>
    </row>
    <row r="28" spans="1:18" x14ac:dyDescent="0.2">
      <c r="A28" s="338"/>
      <c r="B28" s="557"/>
      <c r="C28" s="338"/>
      <c r="D28" s="338"/>
      <c r="E28" s="338"/>
      <c r="F28" s="338"/>
      <c r="G28" s="338"/>
      <c r="H28" s="338"/>
      <c r="I28" s="338"/>
      <c r="J28" s="338"/>
      <c r="K28" s="338"/>
      <c r="L28" s="338"/>
      <c r="M28" s="338"/>
      <c r="N28" s="338"/>
      <c r="O28" s="338"/>
      <c r="P28" s="338"/>
      <c r="Q28" s="338"/>
      <c r="R28" s="338"/>
    </row>
    <row r="29" spans="1:18" x14ac:dyDescent="0.2">
      <c r="A29" s="338"/>
      <c r="B29" s="557"/>
      <c r="C29" s="338"/>
      <c r="D29" s="338"/>
      <c r="E29" s="338"/>
      <c r="F29" s="338"/>
      <c r="G29" s="338"/>
      <c r="H29" s="338"/>
      <c r="I29" s="338"/>
      <c r="J29" s="338"/>
      <c r="K29" s="338"/>
      <c r="L29" s="338"/>
      <c r="M29" s="338"/>
      <c r="N29" s="338"/>
      <c r="O29" s="338"/>
      <c r="P29" s="338"/>
      <c r="Q29" s="338"/>
      <c r="R29" s="338"/>
    </row>
    <row r="30" spans="1:18" x14ac:dyDescent="0.2">
      <c r="A30" s="338"/>
      <c r="B30" s="557"/>
      <c r="C30" s="338"/>
      <c r="D30" s="338"/>
      <c r="E30" s="338"/>
      <c r="F30" s="338"/>
      <c r="G30" s="338"/>
      <c r="H30" s="338"/>
      <c r="I30" s="338"/>
      <c r="J30" s="338"/>
      <c r="K30" s="338"/>
      <c r="L30" s="338"/>
      <c r="M30" s="338"/>
      <c r="N30" s="338"/>
      <c r="O30" s="338"/>
      <c r="P30" s="338"/>
      <c r="Q30" s="338"/>
      <c r="R30" s="338"/>
    </row>
    <row r="31" spans="1:18" x14ac:dyDescent="0.2">
      <c r="A31" s="338"/>
      <c r="B31" s="557"/>
      <c r="C31" s="338"/>
      <c r="D31" s="338"/>
      <c r="E31" s="338"/>
      <c r="F31" s="338"/>
      <c r="G31" s="338"/>
      <c r="H31" s="338"/>
      <c r="I31" s="338"/>
      <c r="J31" s="338"/>
      <c r="K31" s="338"/>
      <c r="L31" s="338"/>
      <c r="M31" s="338"/>
      <c r="N31" s="338"/>
      <c r="O31" s="338"/>
      <c r="P31" s="338"/>
      <c r="Q31" s="338"/>
      <c r="R31" s="338"/>
    </row>
    <row r="32" spans="1:18" x14ac:dyDescent="0.2">
      <c r="A32" s="338"/>
      <c r="B32" s="557"/>
      <c r="C32" s="338"/>
      <c r="D32" s="338"/>
      <c r="E32" s="338"/>
      <c r="F32" s="338"/>
      <c r="G32" s="338"/>
      <c r="H32" s="338"/>
      <c r="I32" s="338"/>
      <c r="J32" s="338"/>
      <c r="K32" s="338"/>
      <c r="L32" s="338"/>
      <c r="M32" s="338"/>
      <c r="N32" s="338"/>
      <c r="O32" s="338"/>
      <c r="P32" s="338"/>
      <c r="Q32" s="338"/>
      <c r="R32" s="338"/>
    </row>
    <row r="33" spans="1:40" x14ac:dyDescent="0.2">
      <c r="A33" s="338"/>
      <c r="B33" s="557"/>
      <c r="C33" s="338"/>
      <c r="D33" s="338"/>
      <c r="E33" s="338"/>
      <c r="F33" s="338"/>
      <c r="G33" s="338"/>
      <c r="H33" s="338"/>
      <c r="I33" s="338"/>
      <c r="J33" s="338"/>
      <c r="K33" s="338"/>
      <c r="L33" s="338"/>
      <c r="M33" s="338"/>
      <c r="N33" s="338"/>
      <c r="O33" s="338"/>
      <c r="P33" s="338"/>
      <c r="Q33" s="338"/>
      <c r="R33" s="338"/>
    </row>
    <row r="34" spans="1:40" x14ac:dyDescent="0.2">
      <c r="A34" s="338"/>
      <c r="B34" s="557"/>
      <c r="C34" s="338"/>
      <c r="D34" s="338"/>
      <c r="E34" s="338"/>
      <c r="F34" s="338"/>
      <c r="G34" s="338"/>
      <c r="H34" s="338"/>
      <c r="I34" s="338"/>
      <c r="J34" s="338"/>
      <c r="K34" s="338"/>
      <c r="L34" s="338"/>
      <c r="M34" s="338"/>
      <c r="N34" s="338"/>
      <c r="O34" s="338"/>
      <c r="P34" s="338"/>
      <c r="Q34" s="338"/>
      <c r="R34" s="338"/>
    </row>
    <row r="35" spans="1:40" x14ac:dyDescent="0.2">
      <c r="A35" s="338"/>
      <c r="B35" s="557"/>
      <c r="C35" s="338"/>
      <c r="D35" s="338"/>
      <c r="E35" s="338"/>
      <c r="F35" s="338"/>
      <c r="G35" s="338"/>
      <c r="H35" s="338"/>
      <c r="I35" s="338"/>
      <c r="J35" s="338"/>
      <c r="K35" s="338"/>
      <c r="L35" s="338"/>
      <c r="M35" s="338"/>
      <c r="N35" s="338"/>
      <c r="O35" s="338"/>
      <c r="P35" s="338"/>
      <c r="Q35" s="338"/>
      <c r="R35" s="338"/>
    </row>
    <row r="36" spans="1:40" x14ac:dyDescent="0.2">
      <c r="A36" s="338"/>
      <c r="B36" s="557"/>
      <c r="C36" s="338"/>
      <c r="D36" s="338"/>
      <c r="E36" s="338"/>
      <c r="F36" s="338"/>
      <c r="G36" s="338"/>
      <c r="H36" s="338"/>
      <c r="I36" s="338"/>
      <c r="J36" s="338"/>
      <c r="K36" s="338"/>
      <c r="L36" s="338"/>
      <c r="M36" s="338"/>
      <c r="N36" s="338"/>
      <c r="O36" s="338"/>
      <c r="P36" s="338"/>
      <c r="Q36" s="338"/>
      <c r="R36" s="338"/>
    </row>
    <row r="37" spans="1:40" x14ac:dyDescent="0.2">
      <c r="A37" s="338"/>
      <c r="B37" s="557"/>
      <c r="C37" s="338"/>
      <c r="D37" s="338"/>
      <c r="E37" s="338"/>
      <c r="F37" s="338"/>
      <c r="G37" s="338"/>
      <c r="H37" s="338"/>
      <c r="I37" s="338"/>
      <c r="J37" s="338"/>
      <c r="K37" s="338"/>
      <c r="L37" s="338"/>
      <c r="M37" s="338"/>
      <c r="N37" s="338"/>
      <c r="O37" s="338"/>
      <c r="P37" s="338"/>
      <c r="Q37" s="338"/>
      <c r="R37" s="338"/>
    </row>
    <row r="38" spans="1:40" ht="15" x14ac:dyDescent="0.2">
      <c r="A38" s="560"/>
      <c r="B38" s="551" t="s">
        <v>678</v>
      </c>
      <c r="C38" s="560"/>
      <c r="D38" s="560"/>
      <c r="E38" s="560"/>
      <c r="F38" s="560"/>
      <c r="G38" s="560"/>
      <c r="H38" s="560"/>
      <c r="I38" s="560"/>
      <c r="J38" s="560"/>
      <c r="K38" s="560"/>
      <c r="L38" s="560"/>
      <c r="M38" s="560"/>
      <c r="N38" s="560"/>
      <c r="O38" s="560"/>
      <c r="P38" s="560"/>
      <c r="Q38" s="560"/>
      <c r="R38" s="560"/>
      <c r="X38" s="563"/>
      <c r="Y38" s="563"/>
      <c r="Z38" s="563"/>
      <c r="AA38" s="563"/>
      <c r="AB38" s="563"/>
      <c r="AC38" s="563"/>
      <c r="AD38" s="563"/>
      <c r="AE38" s="563"/>
      <c r="AF38" s="563"/>
      <c r="AG38" s="563"/>
      <c r="AH38" s="563"/>
      <c r="AI38" s="563"/>
      <c r="AJ38" s="563"/>
      <c r="AK38" s="563"/>
      <c r="AL38" s="563"/>
      <c r="AM38" s="563"/>
      <c r="AN38" s="563"/>
    </row>
    <row r="39" spans="1:40" s="406" customFormat="1" x14ac:dyDescent="0.2">
      <c r="A39" s="338"/>
      <c r="B39" s="557"/>
      <c r="C39" s="338"/>
      <c r="D39" s="338"/>
      <c r="E39" s="338"/>
      <c r="F39" s="338"/>
      <c r="G39" s="338"/>
      <c r="H39" s="338"/>
      <c r="I39" s="338"/>
      <c r="J39" s="338"/>
      <c r="K39" s="338"/>
      <c r="L39" s="338"/>
      <c r="M39" s="338"/>
      <c r="N39" s="338"/>
      <c r="O39" s="338"/>
      <c r="P39" s="338"/>
      <c r="Q39" s="338"/>
      <c r="R39" s="338"/>
      <c r="S39" s="339"/>
      <c r="T39" s="339"/>
      <c r="U39" s="339"/>
      <c r="V39" s="339"/>
      <c r="W39" s="339"/>
      <c r="X39" s="563"/>
      <c r="Y39" s="563"/>
      <c r="Z39" s="563"/>
      <c r="AA39" s="563"/>
      <c r="AB39" s="563"/>
      <c r="AC39" s="563"/>
      <c r="AD39" s="563"/>
      <c r="AE39" s="563"/>
      <c r="AF39" s="563"/>
      <c r="AG39" s="563"/>
      <c r="AH39" s="563"/>
      <c r="AI39" s="563"/>
      <c r="AJ39" s="563"/>
      <c r="AK39" s="563"/>
      <c r="AL39" s="563"/>
      <c r="AM39" s="563"/>
      <c r="AN39" s="563"/>
    </row>
    <row r="40" spans="1:40" x14ac:dyDescent="0.2">
      <c r="A40" s="338"/>
      <c r="B40" s="338"/>
      <c r="C40" s="338"/>
      <c r="D40" s="338"/>
      <c r="E40" s="338"/>
      <c r="F40" s="338"/>
      <c r="G40" s="338"/>
      <c r="H40" s="338"/>
      <c r="I40" s="338"/>
      <c r="J40" s="338"/>
      <c r="K40" s="338"/>
      <c r="L40" s="338"/>
      <c r="M40" s="338"/>
      <c r="N40" s="338"/>
      <c r="O40" s="338"/>
      <c r="P40" s="338"/>
      <c r="Q40" s="338"/>
      <c r="R40" s="338"/>
      <c r="X40" s="563"/>
      <c r="Y40" s="563"/>
      <c r="Z40" s="563"/>
      <c r="AA40" s="563"/>
      <c r="AB40" s="563"/>
      <c r="AC40" s="563"/>
      <c r="AD40" s="563"/>
      <c r="AE40" s="563"/>
      <c r="AF40" s="563"/>
      <c r="AG40" s="563"/>
      <c r="AH40" s="563"/>
      <c r="AI40" s="563"/>
      <c r="AJ40" s="563"/>
      <c r="AK40" s="563"/>
      <c r="AL40" s="563"/>
      <c r="AM40" s="563"/>
      <c r="AN40" s="563"/>
    </row>
    <row r="41" spans="1:40" x14ac:dyDescent="0.2">
      <c r="A41" s="338"/>
      <c r="B41" s="338"/>
      <c r="C41" s="338"/>
      <c r="D41" s="338"/>
      <c r="E41" s="338"/>
      <c r="F41" s="338"/>
      <c r="G41" s="338"/>
      <c r="H41" s="338"/>
      <c r="I41" s="338"/>
      <c r="J41" s="338"/>
      <c r="K41" s="338"/>
      <c r="L41" s="338"/>
      <c r="M41" s="338"/>
      <c r="N41" s="338"/>
      <c r="O41" s="338"/>
      <c r="P41" s="338"/>
      <c r="Q41" s="338"/>
      <c r="R41" s="338"/>
      <c r="X41" s="563"/>
      <c r="Y41" s="563"/>
      <c r="Z41" s="563"/>
      <c r="AA41" s="563"/>
      <c r="AB41" s="563"/>
      <c r="AC41" s="563"/>
      <c r="AD41" s="563"/>
      <c r="AE41" s="563"/>
      <c r="AF41" s="563"/>
      <c r="AG41" s="563"/>
      <c r="AH41" s="563"/>
      <c r="AI41" s="563"/>
      <c r="AJ41" s="563"/>
      <c r="AK41" s="563"/>
      <c r="AL41" s="563"/>
      <c r="AM41" s="563"/>
      <c r="AN41" s="563"/>
    </row>
    <row r="42" spans="1:40" x14ac:dyDescent="0.2">
      <c r="A42" s="338"/>
      <c r="B42" s="338"/>
      <c r="C42" s="338"/>
      <c r="D42" s="338"/>
      <c r="E42" s="338"/>
      <c r="F42" s="338"/>
      <c r="G42" s="338"/>
      <c r="H42" s="338"/>
      <c r="I42" s="338"/>
      <c r="J42" s="338"/>
      <c r="K42" s="338"/>
      <c r="L42" s="338"/>
      <c r="M42" s="338"/>
      <c r="N42" s="338"/>
      <c r="O42" s="338"/>
      <c r="P42" s="338"/>
      <c r="Q42" s="338"/>
      <c r="R42" s="338"/>
      <c r="X42" s="563"/>
      <c r="Y42" s="563"/>
      <c r="Z42" s="563"/>
      <c r="AA42" s="563"/>
      <c r="AB42" s="563"/>
      <c r="AC42" s="563"/>
      <c r="AD42" s="563"/>
      <c r="AE42" s="563"/>
      <c r="AF42" s="563"/>
      <c r="AG42" s="563"/>
      <c r="AH42" s="563"/>
      <c r="AI42" s="563"/>
      <c r="AJ42" s="563"/>
      <c r="AK42" s="563"/>
      <c r="AL42" s="563"/>
      <c r="AM42" s="563"/>
      <c r="AN42" s="563"/>
    </row>
    <row r="43" spans="1:40" x14ac:dyDescent="0.2">
      <c r="A43" s="338"/>
      <c r="B43" s="338"/>
      <c r="C43" s="338"/>
      <c r="D43" s="338"/>
      <c r="E43" s="338"/>
      <c r="F43" s="338"/>
      <c r="G43" s="338"/>
      <c r="H43" s="338"/>
      <c r="I43" s="338"/>
      <c r="J43" s="338"/>
      <c r="K43" s="338"/>
      <c r="L43" s="338"/>
      <c r="M43" s="338"/>
      <c r="N43" s="338"/>
      <c r="O43" s="338"/>
      <c r="P43" s="338"/>
      <c r="Q43" s="338"/>
      <c r="R43" s="338"/>
      <c r="X43" s="563"/>
      <c r="Y43" s="563"/>
      <c r="Z43" s="563"/>
      <c r="AA43" s="563"/>
      <c r="AB43" s="563"/>
      <c r="AC43" s="563"/>
      <c r="AD43" s="563"/>
      <c r="AE43" s="563"/>
      <c r="AF43" s="563"/>
      <c r="AG43" s="563"/>
      <c r="AH43" s="563"/>
      <c r="AI43" s="563"/>
      <c r="AJ43" s="563"/>
      <c r="AK43" s="563"/>
      <c r="AL43" s="563"/>
      <c r="AM43" s="563"/>
      <c r="AN43" s="563"/>
    </row>
    <row r="44" spans="1:40" ht="15" x14ac:dyDescent="0.2">
      <c r="A44" s="584"/>
      <c r="B44" s="584" t="s">
        <v>212</v>
      </c>
      <c r="C44" s="585"/>
      <c r="D44" s="585"/>
      <c r="E44" s="585"/>
      <c r="F44" s="585"/>
      <c r="G44" s="585"/>
      <c r="H44" s="585"/>
      <c r="I44" s="585"/>
      <c r="J44" s="585"/>
      <c r="K44" s="585"/>
      <c r="L44" s="585"/>
      <c r="M44" s="585"/>
      <c r="N44" s="585"/>
      <c r="O44" s="585"/>
      <c r="P44" s="585"/>
      <c r="Q44" s="585"/>
      <c r="R44" s="585"/>
    </row>
    <row r="45" spans="1:40" x14ac:dyDescent="0.2">
      <c r="A45" s="338"/>
      <c r="B45" s="338"/>
      <c r="C45" s="338"/>
      <c r="D45" s="338"/>
      <c r="E45" s="338"/>
      <c r="F45" s="338"/>
      <c r="G45" s="338"/>
      <c r="H45" s="338"/>
      <c r="I45" s="338"/>
      <c r="J45" s="338"/>
      <c r="K45" s="338"/>
      <c r="L45" s="338"/>
      <c r="M45" s="338"/>
      <c r="N45" s="338"/>
      <c r="O45" s="338"/>
      <c r="P45" s="338"/>
      <c r="Q45" s="338"/>
      <c r="R45" s="338"/>
    </row>
    <row r="46" spans="1:40" x14ac:dyDescent="0.2">
      <c r="A46" s="338"/>
      <c r="B46" s="561"/>
      <c r="C46" s="338"/>
      <c r="D46" s="338"/>
      <c r="E46" s="338"/>
      <c r="F46" s="338"/>
      <c r="G46" s="338"/>
      <c r="H46" s="338"/>
      <c r="I46" s="338"/>
      <c r="J46" s="338"/>
      <c r="K46" s="338"/>
      <c r="L46" s="338"/>
      <c r="M46" s="338"/>
      <c r="N46" s="338"/>
      <c r="O46" s="338"/>
      <c r="P46" s="338"/>
      <c r="Q46" s="338"/>
      <c r="R46" s="338"/>
    </row>
    <row r="47" spans="1:40" x14ac:dyDescent="0.2">
      <c r="A47" s="338"/>
      <c r="B47" s="561"/>
      <c r="C47" s="338"/>
      <c r="D47" s="338"/>
      <c r="E47" s="338"/>
      <c r="F47" s="338"/>
      <c r="G47" s="338"/>
      <c r="H47" s="338"/>
      <c r="I47" s="338"/>
      <c r="J47" s="338"/>
      <c r="K47" s="338"/>
      <c r="L47" s="338"/>
      <c r="M47" s="338"/>
      <c r="N47" s="338"/>
      <c r="O47" s="338"/>
      <c r="P47" s="338"/>
      <c r="Q47" s="338"/>
      <c r="R47" s="338"/>
    </row>
    <row r="48" spans="1:40" x14ac:dyDescent="0.2">
      <c r="A48" s="338"/>
      <c r="B48" s="561"/>
      <c r="C48" s="338"/>
      <c r="D48" s="338"/>
      <c r="E48" s="338"/>
      <c r="F48" s="338"/>
      <c r="G48" s="338"/>
      <c r="H48" s="338"/>
      <c r="I48" s="338"/>
      <c r="J48" s="338"/>
      <c r="K48" s="338"/>
      <c r="L48" s="338"/>
      <c r="M48" s="338"/>
      <c r="N48" s="338"/>
      <c r="O48" s="338"/>
      <c r="P48" s="338"/>
      <c r="Q48" s="338"/>
      <c r="R48" s="338"/>
    </row>
    <row r="49" spans="1:18" x14ac:dyDescent="0.2">
      <c r="A49" s="338"/>
      <c r="B49" s="561"/>
      <c r="C49" s="338"/>
      <c r="D49" s="338"/>
      <c r="E49" s="338"/>
      <c r="F49" s="338"/>
      <c r="G49" s="338"/>
      <c r="H49" s="338"/>
      <c r="I49" s="338"/>
      <c r="J49" s="338"/>
      <c r="K49" s="338"/>
      <c r="L49" s="338"/>
      <c r="M49" s="338"/>
      <c r="N49" s="338"/>
      <c r="O49" s="338"/>
      <c r="P49" s="338"/>
      <c r="Q49" s="338"/>
      <c r="R49" s="338"/>
    </row>
    <row r="50" spans="1:18" x14ac:dyDescent="0.2">
      <c r="A50" s="338"/>
      <c r="B50" s="561"/>
      <c r="C50" s="338"/>
      <c r="D50" s="338"/>
      <c r="E50" s="338"/>
      <c r="F50" s="338"/>
      <c r="G50" s="338"/>
      <c r="H50" s="338"/>
      <c r="I50" s="338"/>
      <c r="J50" s="338"/>
      <c r="K50" s="338"/>
      <c r="L50" s="338"/>
      <c r="M50" s="338"/>
      <c r="N50" s="338"/>
      <c r="O50" s="338"/>
      <c r="P50" s="338"/>
      <c r="Q50" s="338"/>
      <c r="R50" s="338"/>
    </row>
    <row r="51" spans="1:18" x14ac:dyDescent="0.2">
      <c r="A51" s="338"/>
      <c r="B51" s="561"/>
      <c r="C51" s="338"/>
      <c r="D51" s="338"/>
      <c r="E51" s="338"/>
      <c r="F51" s="338"/>
      <c r="G51" s="338"/>
      <c r="H51" s="338"/>
      <c r="I51" s="338"/>
      <c r="J51" s="338"/>
      <c r="K51" s="338"/>
      <c r="L51" s="338"/>
      <c r="M51" s="338"/>
      <c r="N51" s="338"/>
      <c r="O51" s="338"/>
      <c r="P51" s="338"/>
      <c r="Q51" s="338"/>
      <c r="R51" s="338"/>
    </row>
    <row r="52" spans="1:18" x14ac:dyDescent="0.2">
      <c r="A52" s="338"/>
      <c r="B52" s="561"/>
      <c r="C52" s="338"/>
      <c r="D52" s="338"/>
      <c r="E52" s="338"/>
      <c r="F52" s="338"/>
      <c r="G52" s="338"/>
      <c r="H52" s="338"/>
      <c r="I52" s="338"/>
      <c r="J52" s="338"/>
      <c r="K52" s="338"/>
      <c r="L52" s="338"/>
      <c r="M52" s="338"/>
      <c r="N52" s="338"/>
      <c r="O52" s="338"/>
      <c r="P52" s="338"/>
      <c r="Q52" s="338"/>
      <c r="R52" s="338"/>
    </row>
    <row r="53" spans="1:18" ht="15" x14ac:dyDescent="0.2">
      <c r="A53" s="584"/>
      <c r="B53" s="551" t="s">
        <v>213</v>
      </c>
      <c r="C53" s="585"/>
      <c r="D53" s="585"/>
      <c r="E53" s="585"/>
      <c r="F53" s="585"/>
      <c r="G53" s="585"/>
      <c r="H53" s="585"/>
      <c r="I53" s="585"/>
      <c r="J53" s="585"/>
      <c r="K53" s="585"/>
      <c r="L53" s="585"/>
      <c r="M53" s="585"/>
      <c r="N53" s="585"/>
      <c r="O53" s="585"/>
      <c r="P53" s="585"/>
      <c r="Q53" s="585"/>
      <c r="R53" s="585"/>
    </row>
    <row r="54" spans="1:18" x14ac:dyDescent="0.2">
      <c r="A54" s="338"/>
      <c r="B54" s="338"/>
      <c r="C54" s="338"/>
      <c r="D54" s="338"/>
      <c r="E54" s="338"/>
      <c r="F54" s="338"/>
      <c r="G54" s="338"/>
      <c r="H54" s="338"/>
      <c r="I54" s="338"/>
      <c r="J54" s="338"/>
      <c r="K54" s="338"/>
      <c r="L54" s="338"/>
      <c r="M54" s="338"/>
      <c r="N54" s="338"/>
      <c r="O54" s="338"/>
      <c r="P54" s="338"/>
      <c r="Q54" s="338"/>
      <c r="R54" s="338"/>
    </row>
    <row r="55" spans="1:18" x14ac:dyDescent="0.2">
      <c r="A55" s="338"/>
      <c r="B55" s="557"/>
      <c r="C55" s="338"/>
      <c r="D55" s="338"/>
      <c r="E55" s="338"/>
      <c r="F55" s="338"/>
      <c r="G55" s="338"/>
      <c r="H55" s="338"/>
      <c r="I55" s="338"/>
      <c r="J55" s="338"/>
      <c r="K55" s="338"/>
      <c r="L55" s="338"/>
      <c r="M55" s="338"/>
      <c r="N55" s="338"/>
      <c r="O55" s="338"/>
      <c r="P55" s="338"/>
      <c r="Q55" s="338"/>
      <c r="R55" s="338"/>
    </row>
    <row r="56" spans="1:18" x14ac:dyDescent="0.2">
      <c r="A56" s="338"/>
      <c r="B56" s="338"/>
      <c r="C56" s="338"/>
      <c r="D56" s="338"/>
      <c r="E56" s="338"/>
      <c r="F56" s="338"/>
      <c r="G56" s="338"/>
      <c r="H56" s="338"/>
      <c r="I56" s="338"/>
      <c r="J56" s="338"/>
      <c r="K56" s="338"/>
      <c r="L56" s="338"/>
      <c r="M56" s="338"/>
      <c r="N56" s="338"/>
      <c r="O56" s="338"/>
      <c r="P56" s="338"/>
      <c r="Q56" s="338"/>
      <c r="R56" s="338"/>
    </row>
    <row r="57" spans="1:18" x14ac:dyDescent="0.2">
      <c r="A57" s="338"/>
      <c r="B57" s="338"/>
      <c r="C57" s="338"/>
      <c r="D57" s="338"/>
      <c r="E57" s="338"/>
      <c r="F57" s="338"/>
      <c r="G57" s="338"/>
      <c r="H57" s="338"/>
      <c r="I57" s="338"/>
      <c r="J57" s="338"/>
      <c r="K57" s="338"/>
      <c r="L57" s="338"/>
      <c r="M57" s="338"/>
      <c r="N57" s="338"/>
      <c r="O57" s="338"/>
      <c r="P57" s="338"/>
      <c r="Q57" s="338"/>
      <c r="R57" s="338"/>
    </row>
    <row r="58" spans="1:18" x14ac:dyDescent="0.2">
      <c r="A58" s="338"/>
      <c r="B58" s="561"/>
      <c r="C58" s="338"/>
      <c r="D58" s="338"/>
      <c r="E58" s="338"/>
      <c r="F58" s="338"/>
      <c r="G58" s="338"/>
      <c r="H58" s="338"/>
      <c r="I58" s="338"/>
      <c r="J58" s="338"/>
      <c r="K58" s="338"/>
      <c r="L58" s="338"/>
      <c r="M58" s="338"/>
      <c r="N58" s="338"/>
      <c r="O58" s="338"/>
      <c r="P58" s="338"/>
      <c r="Q58" s="338"/>
      <c r="R58" s="338"/>
    </row>
    <row r="59" spans="1:18" x14ac:dyDescent="0.2">
      <c r="A59" s="338"/>
      <c r="B59" s="561"/>
      <c r="C59" s="338"/>
      <c r="D59" s="338"/>
      <c r="E59" s="338"/>
      <c r="F59" s="338"/>
      <c r="G59" s="338"/>
      <c r="H59" s="338"/>
      <c r="I59" s="338"/>
      <c r="J59" s="338"/>
      <c r="K59" s="338"/>
      <c r="L59" s="338"/>
      <c r="M59" s="338"/>
      <c r="N59" s="338"/>
      <c r="O59" s="338"/>
      <c r="P59" s="338"/>
      <c r="Q59" s="338"/>
      <c r="R59" s="338"/>
    </row>
    <row r="60" spans="1:18" ht="15" x14ac:dyDescent="0.2">
      <c r="A60" s="584"/>
      <c r="B60" s="551" t="s">
        <v>216</v>
      </c>
      <c r="C60" s="585"/>
      <c r="D60" s="585"/>
      <c r="E60" s="585"/>
      <c r="F60" s="585"/>
      <c r="G60" s="585"/>
      <c r="H60" s="585"/>
      <c r="I60" s="585"/>
      <c r="J60" s="585"/>
      <c r="K60" s="585"/>
      <c r="L60" s="585"/>
      <c r="M60" s="585"/>
      <c r="N60" s="585"/>
      <c r="O60" s="585"/>
      <c r="P60" s="585"/>
      <c r="Q60" s="585"/>
      <c r="R60" s="585"/>
    </row>
    <row r="61" spans="1:18" x14ac:dyDescent="0.2">
      <c r="A61" s="338"/>
      <c r="B61" s="338"/>
      <c r="C61" s="338"/>
      <c r="D61" s="338"/>
      <c r="E61" s="338"/>
      <c r="F61" s="338"/>
      <c r="G61" s="338"/>
      <c r="H61" s="338"/>
      <c r="I61" s="338"/>
      <c r="J61" s="338"/>
      <c r="K61" s="338"/>
      <c r="L61" s="338"/>
      <c r="M61" s="338"/>
      <c r="N61" s="338"/>
      <c r="O61" s="338"/>
      <c r="P61" s="338"/>
      <c r="Q61" s="338"/>
      <c r="R61" s="338"/>
    </row>
    <row r="62" spans="1:18" x14ac:dyDescent="0.2">
      <c r="A62" s="338"/>
      <c r="B62" s="338"/>
      <c r="C62" s="338"/>
      <c r="D62" s="338"/>
      <c r="E62" s="338"/>
      <c r="F62" s="338"/>
      <c r="G62" s="338"/>
      <c r="H62" s="338"/>
      <c r="I62" s="338"/>
      <c r="J62" s="338"/>
      <c r="K62" s="338"/>
      <c r="L62" s="338"/>
      <c r="M62" s="338"/>
      <c r="N62" s="338"/>
      <c r="O62" s="338"/>
      <c r="P62" s="338"/>
      <c r="Q62" s="338"/>
      <c r="R62" s="338"/>
    </row>
    <row r="63" spans="1:18" x14ac:dyDescent="0.2">
      <c r="A63" s="338"/>
      <c r="B63" s="338"/>
      <c r="C63" s="338"/>
      <c r="D63" s="338"/>
      <c r="E63" s="338"/>
      <c r="F63" s="338"/>
      <c r="G63" s="338"/>
      <c r="H63" s="338"/>
      <c r="I63" s="338"/>
      <c r="J63" s="338"/>
      <c r="K63" s="338"/>
      <c r="L63" s="338"/>
      <c r="M63" s="338"/>
      <c r="N63" s="338"/>
      <c r="O63" s="338"/>
      <c r="P63" s="338"/>
      <c r="Q63" s="338"/>
      <c r="R63" s="338"/>
    </row>
    <row r="64" spans="1:18" x14ac:dyDescent="0.2">
      <c r="A64" s="338"/>
      <c r="B64" s="338"/>
      <c r="C64" s="338"/>
      <c r="D64" s="338"/>
      <c r="E64" s="338"/>
      <c r="F64" s="338"/>
      <c r="G64" s="338"/>
      <c r="H64" s="338"/>
      <c r="I64" s="338"/>
      <c r="J64" s="338"/>
      <c r="K64" s="338"/>
      <c r="L64" s="338"/>
      <c r="M64" s="338"/>
      <c r="N64" s="338"/>
      <c r="O64" s="338"/>
      <c r="P64" s="338"/>
      <c r="Q64" s="338"/>
      <c r="R64" s="338"/>
    </row>
    <row r="65" spans="1:18" x14ac:dyDescent="0.2">
      <c r="A65" s="338"/>
      <c r="B65" s="561"/>
      <c r="C65" s="338"/>
      <c r="D65" s="338"/>
      <c r="E65" s="338"/>
      <c r="F65" s="338"/>
      <c r="G65" s="338"/>
      <c r="H65" s="338"/>
      <c r="I65" s="338"/>
      <c r="J65" s="338"/>
      <c r="K65" s="338"/>
      <c r="L65" s="338"/>
      <c r="M65" s="338"/>
      <c r="N65" s="338"/>
      <c r="O65" s="338"/>
      <c r="P65" s="338"/>
      <c r="Q65" s="338"/>
      <c r="R65" s="338"/>
    </row>
    <row r="66" spans="1:18" x14ac:dyDescent="0.2">
      <c r="A66" s="338"/>
      <c r="B66" s="561"/>
      <c r="C66" s="338"/>
      <c r="D66" s="338"/>
      <c r="E66" s="338"/>
      <c r="F66" s="338"/>
      <c r="G66" s="338"/>
      <c r="H66" s="338"/>
      <c r="I66" s="338"/>
      <c r="J66" s="338"/>
      <c r="K66" s="338"/>
      <c r="L66" s="338"/>
      <c r="M66" s="338"/>
      <c r="N66" s="338"/>
      <c r="O66" s="338"/>
      <c r="P66" s="338"/>
      <c r="Q66" s="338"/>
      <c r="R66" s="338"/>
    </row>
    <row r="67" spans="1:18" x14ac:dyDescent="0.2">
      <c r="A67" s="338"/>
      <c r="B67" s="561"/>
      <c r="C67" s="338"/>
      <c r="D67" s="338"/>
      <c r="E67" s="338"/>
      <c r="F67" s="338"/>
      <c r="G67" s="338"/>
      <c r="H67" s="338"/>
      <c r="I67" s="338"/>
      <c r="J67" s="338"/>
      <c r="K67" s="338"/>
      <c r="L67" s="338"/>
      <c r="M67" s="338"/>
      <c r="N67" s="338"/>
      <c r="O67" s="338"/>
      <c r="P67" s="338"/>
      <c r="Q67" s="338"/>
      <c r="R67" s="338"/>
    </row>
    <row r="68" spans="1:18" ht="15" x14ac:dyDescent="0.2">
      <c r="A68" s="584"/>
      <c r="B68" s="551" t="s">
        <v>217</v>
      </c>
      <c r="C68" s="585"/>
      <c r="D68" s="585"/>
      <c r="E68" s="585"/>
      <c r="F68" s="585"/>
      <c r="G68" s="585"/>
      <c r="H68" s="585"/>
      <c r="I68" s="585"/>
      <c r="J68" s="585"/>
      <c r="K68" s="585"/>
      <c r="L68" s="585"/>
      <c r="M68" s="585"/>
      <c r="N68" s="585"/>
      <c r="O68" s="585"/>
      <c r="P68" s="585"/>
      <c r="Q68" s="585"/>
      <c r="R68" s="585"/>
    </row>
    <row r="69" spans="1:18" x14ac:dyDescent="0.2">
      <c r="A69" s="338"/>
      <c r="B69" s="338"/>
      <c r="C69" s="338"/>
      <c r="D69" s="338"/>
      <c r="E69" s="338"/>
      <c r="F69" s="338"/>
      <c r="G69" s="338"/>
      <c r="H69" s="338"/>
      <c r="I69" s="338"/>
      <c r="J69" s="338"/>
      <c r="K69" s="338"/>
      <c r="L69" s="338"/>
      <c r="M69" s="338"/>
      <c r="N69" s="338"/>
      <c r="O69" s="338"/>
      <c r="P69" s="338"/>
      <c r="Q69" s="338"/>
      <c r="R69" s="338"/>
    </row>
    <row r="70" spans="1:18" x14ac:dyDescent="0.2">
      <c r="A70" s="338"/>
      <c r="B70" s="338"/>
      <c r="C70" s="338"/>
      <c r="D70" s="338"/>
      <c r="E70" s="338"/>
      <c r="F70" s="338"/>
      <c r="G70" s="338"/>
      <c r="H70" s="338"/>
      <c r="I70" s="338"/>
      <c r="J70" s="338"/>
      <c r="K70" s="338"/>
      <c r="L70" s="338"/>
      <c r="M70" s="338"/>
      <c r="N70" s="338"/>
      <c r="O70" s="338"/>
      <c r="P70" s="338"/>
      <c r="Q70" s="338"/>
      <c r="R70" s="338"/>
    </row>
    <row r="71" spans="1:18" x14ac:dyDescent="0.2">
      <c r="A71" s="338"/>
      <c r="B71" s="338"/>
      <c r="C71" s="338"/>
      <c r="D71" s="338"/>
      <c r="E71" s="338"/>
      <c r="F71" s="338"/>
      <c r="G71" s="338"/>
      <c r="H71" s="338"/>
      <c r="I71" s="338"/>
      <c r="J71" s="338"/>
      <c r="K71" s="338"/>
      <c r="L71" s="338"/>
      <c r="M71" s="338"/>
      <c r="N71" s="338"/>
      <c r="O71" s="338"/>
      <c r="P71" s="338"/>
      <c r="Q71" s="338"/>
      <c r="R71" s="338"/>
    </row>
    <row r="72" spans="1:18" x14ac:dyDescent="0.2">
      <c r="A72" s="338"/>
      <c r="B72" s="338"/>
      <c r="C72" s="338"/>
      <c r="D72" s="338"/>
      <c r="E72" s="338"/>
      <c r="F72" s="338"/>
      <c r="G72" s="338"/>
      <c r="H72" s="338"/>
      <c r="I72" s="338"/>
      <c r="J72" s="338"/>
      <c r="K72" s="338"/>
      <c r="L72" s="338"/>
      <c r="M72" s="338"/>
      <c r="N72" s="338"/>
      <c r="O72" s="338"/>
      <c r="P72" s="338"/>
      <c r="Q72" s="338"/>
      <c r="R72" s="338"/>
    </row>
    <row r="73" spans="1:18" x14ac:dyDescent="0.2">
      <c r="A73" s="338"/>
      <c r="B73" s="338"/>
      <c r="C73" s="338"/>
      <c r="D73" s="338"/>
      <c r="E73" s="338"/>
      <c r="F73" s="338"/>
      <c r="G73" s="338"/>
      <c r="H73" s="338"/>
      <c r="I73" s="338"/>
      <c r="J73" s="338"/>
      <c r="K73" s="338"/>
      <c r="L73" s="338"/>
      <c r="M73" s="338"/>
      <c r="N73" s="338"/>
      <c r="O73" s="338"/>
      <c r="P73" s="338"/>
      <c r="Q73" s="338"/>
      <c r="R73" s="338"/>
    </row>
    <row r="74" spans="1:18" x14ac:dyDescent="0.2">
      <c r="A74" s="338"/>
      <c r="B74" s="338"/>
      <c r="C74" s="338"/>
      <c r="D74" s="338"/>
      <c r="E74" s="338"/>
      <c r="F74" s="338"/>
      <c r="G74" s="338"/>
      <c r="H74" s="338"/>
      <c r="I74" s="338"/>
      <c r="J74" s="338"/>
      <c r="K74" s="338"/>
      <c r="L74" s="338"/>
      <c r="M74" s="338"/>
      <c r="N74" s="338"/>
      <c r="O74" s="338"/>
      <c r="P74" s="338"/>
      <c r="Q74" s="338"/>
      <c r="R74" s="338"/>
    </row>
    <row r="76" spans="1:18" x14ac:dyDescent="0.2">
      <c r="A76" s="338"/>
      <c r="B76" s="338"/>
      <c r="C76" s="338"/>
      <c r="D76" s="338"/>
      <c r="E76" s="338"/>
      <c r="F76" s="338"/>
      <c r="G76" s="338"/>
      <c r="H76" s="338"/>
      <c r="I76" s="338"/>
      <c r="J76" s="338"/>
      <c r="K76" s="338"/>
      <c r="L76" s="338"/>
      <c r="M76" s="338"/>
      <c r="N76" s="338"/>
      <c r="O76" s="338"/>
      <c r="P76" s="338"/>
      <c r="Q76" s="338"/>
      <c r="R76" s="338"/>
    </row>
    <row r="77" spans="1:18" ht="15" x14ac:dyDescent="0.2">
      <c r="A77" s="584"/>
      <c r="B77" s="584" t="s">
        <v>225</v>
      </c>
      <c r="C77" s="585"/>
      <c r="D77" s="585"/>
      <c r="E77" s="585"/>
      <c r="F77" s="585"/>
      <c r="G77" s="585"/>
      <c r="H77" s="585"/>
      <c r="I77" s="585"/>
      <c r="J77" s="585"/>
      <c r="K77" s="585"/>
      <c r="L77" s="585"/>
      <c r="M77" s="585"/>
      <c r="N77" s="585"/>
      <c r="O77" s="585"/>
      <c r="P77" s="585"/>
      <c r="Q77" s="585"/>
      <c r="R77" s="585"/>
    </row>
    <row r="78" spans="1:18" ht="12" customHeight="1" x14ac:dyDescent="0.2">
      <c r="A78" s="338"/>
      <c r="B78" s="338"/>
      <c r="C78" s="338"/>
      <c r="D78" s="338"/>
      <c r="E78" s="338"/>
      <c r="F78" s="338"/>
      <c r="G78" s="338"/>
      <c r="H78" s="338"/>
      <c r="I78" s="338"/>
      <c r="J78" s="338"/>
      <c r="K78" s="338"/>
      <c r="L78" s="338"/>
      <c r="M78" s="338"/>
      <c r="N78" s="338"/>
      <c r="O78" s="338"/>
      <c r="P78" s="338"/>
      <c r="Q78" s="338"/>
      <c r="R78" s="338"/>
    </row>
    <row r="79" spans="1:18" x14ac:dyDescent="0.2">
      <c r="A79" s="338"/>
      <c r="B79" s="338"/>
      <c r="C79" s="338"/>
      <c r="D79" s="338"/>
      <c r="E79" s="338"/>
      <c r="F79" s="338"/>
      <c r="G79" s="338"/>
      <c r="H79" s="338"/>
      <c r="I79" s="338"/>
      <c r="J79" s="338"/>
      <c r="K79" s="338"/>
      <c r="L79" s="338"/>
      <c r="M79" s="338"/>
      <c r="N79" s="338"/>
      <c r="O79" s="338"/>
      <c r="P79" s="338"/>
      <c r="Q79" s="338"/>
      <c r="R79" s="338"/>
    </row>
    <row r="80" spans="1:18" x14ac:dyDescent="0.2">
      <c r="A80" s="338"/>
      <c r="B80" s="338"/>
      <c r="C80" s="338"/>
      <c r="D80" s="338"/>
      <c r="E80" s="338"/>
      <c r="F80" s="338"/>
      <c r="G80" s="338"/>
      <c r="H80" s="338"/>
      <c r="I80" s="338"/>
      <c r="J80" s="338"/>
      <c r="K80" s="338"/>
      <c r="L80" s="338"/>
      <c r="M80" s="338"/>
      <c r="N80" s="338"/>
      <c r="O80" s="338"/>
      <c r="P80" s="338"/>
      <c r="Q80" s="338"/>
      <c r="R80" s="338"/>
    </row>
    <row r="81" spans="1:40" x14ac:dyDescent="0.2">
      <c r="A81" s="338"/>
      <c r="B81" s="338"/>
      <c r="C81" s="338"/>
      <c r="D81" s="338"/>
      <c r="E81" s="338"/>
      <c r="F81" s="338"/>
      <c r="G81" s="338"/>
      <c r="H81" s="338"/>
      <c r="I81" s="338"/>
      <c r="J81" s="338"/>
      <c r="K81" s="338"/>
      <c r="L81" s="338"/>
      <c r="M81" s="338"/>
      <c r="N81" s="338"/>
      <c r="O81" s="338"/>
      <c r="P81" s="338"/>
      <c r="Q81" s="338"/>
      <c r="R81" s="338"/>
    </row>
    <row r="82" spans="1:40" x14ac:dyDescent="0.2">
      <c r="A82" s="338"/>
      <c r="B82" s="163" t="s">
        <v>787</v>
      </c>
      <c r="C82" s="1349"/>
      <c r="D82" s="1349"/>
      <c r="E82" s="1349"/>
      <c r="F82" s="1349"/>
      <c r="G82" s="1349"/>
      <c r="H82" s="1349"/>
      <c r="I82" s="1349"/>
      <c r="J82" s="1349"/>
      <c r="K82" s="338"/>
      <c r="L82" s="338"/>
      <c r="M82" s="338"/>
      <c r="N82" s="338"/>
      <c r="O82" s="338"/>
      <c r="P82" s="338"/>
      <c r="Q82" s="338"/>
      <c r="R82" s="338"/>
    </row>
    <row r="83" spans="1:40" x14ac:dyDescent="0.2">
      <c r="A83" s="338"/>
      <c r="B83" s="586"/>
      <c r="C83" s="338"/>
      <c r="D83" s="338"/>
      <c r="E83" s="338"/>
      <c r="F83" s="338"/>
      <c r="G83" s="338"/>
      <c r="H83" s="338"/>
      <c r="I83" s="338"/>
      <c r="J83" s="338"/>
      <c r="K83" s="338"/>
      <c r="L83" s="338"/>
      <c r="M83" s="338"/>
      <c r="N83" s="338"/>
      <c r="O83" s="338"/>
      <c r="P83" s="338"/>
      <c r="Q83" s="338"/>
      <c r="R83" s="338"/>
    </row>
    <row r="84" spans="1:40" x14ac:dyDescent="0.2">
      <c r="A84" s="338"/>
      <c r="B84" s="571"/>
      <c r="C84" s="338"/>
      <c r="D84" s="338"/>
      <c r="E84" s="338"/>
      <c r="F84" s="338"/>
      <c r="G84" s="338"/>
      <c r="H84" s="338"/>
      <c r="I84" s="338"/>
      <c r="J84" s="338"/>
      <c r="K84" s="338"/>
      <c r="L84" s="338"/>
      <c r="M84" s="338"/>
      <c r="N84" s="338"/>
      <c r="O84" s="338"/>
      <c r="P84" s="338"/>
      <c r="Q84" s="338"/>
      <c r="R84" s="338"/>
    </row>
    <row r="85" spans="1:40" x14ac:dyDescent="0.2">
      <c r="A85" s="338"/>
      <c r="B85" s="571"/>
      <c r="C85" s="338"/>
      <c r="D85" s="338"/>
      <c r="E85" s="338"/>
      <c r="F85" s="338"/>
      <c r="G85" s="338"/>
      <c r="H85" s="338"/>
      <c r="I85" s="338"/>
      <c r="J85" s="338"/>
      <c r="K85" s="338"/>
      <c r="L85" s="338"/>
      <c r="M85" s="338"/>
      <c r="N85" s="338"/>
      <c r="O85" s="338"/>
      <c r="P85" s="338"/>
      <c r="Q85" s="338"/>
      <c r="R85" s="338"/>
    </row>
    <row r="86" spans="1:40" x14ac:dyDescent="0.2">
      <c r="A86" s="338"/>
      <c r="B86" s="571"/>
      <c r="C86" s="338"/>
      <c r="D86" s="338"/>
      <c r="E86" s="338"/>
      <c r="F86" s="338"/>
      <c r="G86" s="338"/>
      <c r="H86" s="338"/>
      <c r="I86" s="338"/>
      <c r="J86" s="338"/>
      <c r="K86" s="338"/>
      <c r="L86" s="338"/>
      <c r="M86" s="338"/>
      <c r="N86" s="338"/>
      <c r="O86" s="338"/>
      <c r="P86" s="338"/>
      <c r="Q86" s="338"/>
      <c r="R86" s="338"/>
    </row>
    <row r="87" spans="1:40" x14ac:dyDescent="0.2">
      <c r="A87" s="338"/>
      <c r="B87" s="164"/>
      <c r="C87" s="338"/>
      <c r="D87" s="338"/>
      <c r="E87" s="338"/>
      <c r="F87" s="338"/>
      <c r="G87" s="338"/>
      <c r="H87" s="338"/>
      <c r="I87" s="338"/>
      <c r="J87" s="338"/>
      <c r="K87" s="338"/>
      <c r="L87" s="338"/>
      <c r="M87" s="338"/>
      <c r="N87" s="338"/>
      <c r="O87" s="338"/>
      <c r="P87" s="338"/>
      <c r="Q87" s="338"/>
      <c r="R87" s="338"/>
    </row>
    <row r="88" spans="1:40" x14ac:dyDescent="0.2">
      <c r="A88" s="338"/>
      <c r="B88" s="164"/>
      <c r="C88" s="338"/>
      <c r="D88" s="338"/>
      <c r="E88" s="338"/>
      <c r="F88" s="338"/>
      <c r="G88" s="338"/>
      <c r="H88" s="338"/>
      <c r="I88" s="338"/>
      <c r="J88" s="338"/>
      <c r="K88" s="338"/>
      <c r="L88" s="338"/>
      <c r="M88" s="338"/>
      <c r="N88" s="338"/>
      <c r="O88" s="338"/>
      <c r="P88" s="338"/>
      <c r="Q88" s="338"/>
      <c r="R88" s="338"/>
    </row>
    <row r="89" spans="1:40" x14ac:dyDescent="0.2">
      <c r="A89" s="338"/>
      <c r="B89" s="164"/>
      <c r="C89" s="338"/>
      <c r="D89" s="338"/>
      <c r="E89" s="338"/>
      <c r="F89" s="338"/>
      <c r="G89" s="338"/>
      <c r="H89" s="338"/>
      <c r="I89" s="338"/>
      <c r="J89" s="338"/>
      <c r="K89" s="338"/>
      <c r="L89" s="338"/>
      <c r="M89" s="338"/>
      <c r="N89" s="338"/>
      <c r="O89" s="338"/>
      <c r="P89" s="338"/>
      <c r="Q89" s="338"/>
      <c r="R89" s="338"/>
    </row>
    <row r="90" spans="1:40" ht="15" x14ac:dyDescent="0.2">
      <c r="A90" s="584"/>
      <c r="B90" s="584" t="s">
        <v>226</v>
      </c>
      <c r="C90" s="585"/>
      <c r="D90" s="585"/>
      <c r="E90" s="585"/>
      <c r="F90" s="585"/>
      <c r="G90" s="585"/>
      <c r="H90" s="585"/>
      <c r="I90" s="585"/>
      <c r="J90" s="585"/>
      <c r="K90" s="585"/>
      <c r="L90" s="585"/>
      <c r="M90" s="585"/>
      <c r="N90" s="585"/>
      <c r="O90" s="585"/>
      <c r="P90" s="585"/>
      <c r="Q90" s="585"/>
      <c r="R90" s="585"/>
    </row>
    <row r="91" spans="1:40" s="547" customFormat="1" ht="12.75" customHeight="1" x14ac:dyDescent="0.2">
      <c r="A91" s="557"/>
      <c r="B91" s="557"/>
      <c r="C91" s="557"/>
      <c r="D91" s="557"/>
      <c r="E91" s="557"/>
      <c r="F91" s="557"/>
      <c r="G91" s="557"/>
      <c r="H91" s="557"/>
      <c r="I91" s="557"/>
      <c r="J91" s="557"/>
      <c r="K91" s="557"/>
      <c r="L91" s="557"/>
      <c r="M91" s="557"/>
      <c r="N91" s="557"/>
      <c r="O91" s="557"/>
      <c r="P91" s="557"/>
      <c r="Q91" s="557"/>
      <c r="R91" s="557"/>
    </row>
    <row r="92" spans="1:40" s="547" customFormat="1" ht="12.75" customHeight="1" x14ac:dyDescent="0.2">
      <c r="A92" s="568"/>
      <c r="B92" s="568"/>
      <c r="C92" s="568"/>
      <c r="D92" s="568"/>
      <c r="E92" s="568"/>
      <c r="F92" s="568"/>
      <c r="G92" s="568"/>
      <c r="H92" s="568"/>
      <c r="I92" s="568"/>
      <c r="J92" s="568"/>
      <c r="K92" s="568"/>
      <c r="L92" s="568"/>
      <c r="M92" s="568"/>
      <c r="N92" s="568"/>
      <c r="O92" s="568"/>
      <c r="P92" s="568"/>
      <c r="Q92" s="568"/>
      <c r="R92" s="568"/>
    </row>
    <row r="93" spans="1:40" s="547" customFormat="1" x14ac:dyDescent="0.2">
      <c r="X93" s="555"/>
      <c r="Y93" s="555"/>
      <c r="Z93" s="555"/>
      <c r="AA93" s="555"/>
      <c r="AB93" s="555"/>
      <c r="AC93" s="555"/>
      <c r="AD93" s="555"/>
      <c r="AE93" s="555"/>
      <c r="AF93" s="555"/>
      <c r="AG93" s="555"/>
      <c r="AH93" s="555"/>
      <c r="AI93" s="555"/>
      <c r="AJ93" s="555"/>
      <c r="AK93" s="555"/>
      <c r="AL93" s="555"/>
      <c r="AM93" s="555"/>
      <c r="AN93" s="555"/>
    </row>
    <row r="94" spans="1:40" s="547" customFormat="1" x14ac:dyDescent="0.2">
      <c r="X94" s="555"/>
      <c r="Y94" s="555"/>
      <c r="Z94" s="555"/>
      <c r="AA94" s="555"/>
      <c r="AB94" s="555"/>
      <c r="AC94" s="555"/>
      <c r="AD94" s="555"/>
      <c r="AE94" s="555"/>
      <c r="AF94" s="555"/>
      <c r="AG94" s="555"/>
      <c r="AH94" s="555"/>
      <c r="AI94" s="555"/>
      <c r="AJ94" s="555"/>
      <c r="AK94" s="555"/>
      <c r="AL94" s="555"/>
      <c r="AM94" s="555"/>
      <c r="AN94" s="555"/>
    </row>
    <row r="95" spans="1:40" s="547" customFormat="1" ht="21" customHeight="1" x14ac:dyDescent="0.2">
      <c r="X95" s="555"/>
      <c r="Y95" s="555"/>
      <c r="Z95" s="555"/>
      <c r="AA95" s="555"/>
      <c r="AB95" s="555"/>
      <c r="AC95" s="555"/>
      <c r="AD95" s="555"/>
      <c r="AE95" s="555"/>
      <c r="AF95" s="555"/>
      <c r="AG95" s="555"/>
      <c r="AH95" s="555"/>
      <c r="AI95" s="555"/>
      <c r="AJ95" s="555"/>
      <c r="AK95" s="555"/>
      <c r="AL95" s="555"/>
      <c r="AM95" s="555"/>
      <c r="AN95" s="555"/>
    </row>
    <row r="96" spans="1:40" ht="15" customHeight="1" x14ac:dyDescent="0.2">
      <c r="A96" s="550"/>
      <c r="B96" s="551" t="s">
        <v>177</v>
      </c>
      <c r="C96" s="550"/>
      <c r="D96" s="552"/>
      <c r="E96" s="552"/>
      <c r="F96" s="550"/>
      <c r="G96" s="550"/>
      <c r="H96" s="550"/>
      <c r="I96" s="550"/>
      <c r="J96" s="550"/>
      <c r="K96" s="550"/>
      <c r="L96" s="550"/>
      <c r="M96" s="550"/>
      <c r="N96" s="550"/>
      <c r="O96" s="550"/>
      <c r="P96" s="550"/>
      <c r="Q96" s="550"/>
      <c r="R96" s="550"/>
    </row>
    <row r="97" spans="1:18" x14ac:dyDescent="0.2">
      <c r="A97" s="338"/>
      <c r="B97" s="559"/>
      <c r="C97" s="338"/>
      <c r="D97" s="338"/>
      <c r="E97" s="338"/>
      <c r="F97" s="338"/>
      <c r="G97" s="338"/>
      <c r="H97" s="338"/>
      <c r="I97" s="338"/>
      <c r="J97" s="338"/>
      <c r="K97" s="338"/>
      <c r="L97" s="338"/>
      <c r="M97" s="338"/>
      <c r="N97" s="338"/>
      <c r="O97" s="338"/>
      <c r="P97" s="338"/>
      <c r="Q97" s="338"/>
      <c r="R97" s="338"/>
    </row>
    <row r="98" spans="1:18" x14ac:dyDescent="0.2">
      <c r="A98" s="338"/>
      <c r="B98" s="559" t="s">
        <v>181</v>
      </c>
      <c r="C98" s="338"/>
      <c r="D98" s="338"/>
      <c r="E98" s="338"/>
      <c r="F98" s="338"/>
      <c r="G98" s="338"/>
      <c r="H98" s="338"/>
      <c r="I98" s="338"/>
      <c r="J98" s="338"/>
      <c r="K98" s="338"/>
      <c r="L98" s="338"/>
      <c r="M98" s="338"/>
      <c r="N98" s="338"/>
      <c r="O98" s="338"/>
      <c r="P98" s="338"/>
      <c r="Q98" s="338"/>
      <c r="R98" s="338"/>
    </row>
    <row r="99" spans="1:18" x14ac:dyDescent="0.2">
      <c r="A99" s="338"/>
      <c r="B99" s="556" t="s">
        <v>115</v>
      </c>
      <c r="C99" s="338" t="s">
        <v>182</v>
      </c>
      <c r="D99" s="338"/>
      <c r="E99" s="338"/>
      <c r="F99" s="338"/>
      <c r="G99" s="338"/>
      <c r="H99" s="338"/>
      <c r="I99" s="338"/>
      <c r="J99" s="338"/>
      <c r="K99" s="338"/>
      <c r="L99" s="338"/>
      <c r="M99" s="338"/>
      <c r="N99" s="338"/>
      <c r="O99" s="338"/>
      <c r="P99" s="338"/>
      <c r="Q99" s="338"/>
      <c r="R99" s="338"/>
    </row>
    <row r="100" spans="1:18" x14ac:dyDescent="0.2">
      <c r="A100" s="338"/>
      <c r="B100" s="556" t="s">
        <v>115</v>
      </c>
      <c r="C100" s="338" t="s">
        <v>348</v>
      </c>
      <c r="D100" s="338"/>
      <c r="E100" s="338"/>
      <c r="F100" s="338"/>
      <c r="G100" s="338"/>
      <c r="H100" s="338"/>
      <c r="I100" s="338"/>
      <c r="J100" s="338"/>
      <c r="K100" s="338"/>
      <c r="L100" s="338"/>
      <c r="M100" s="338"/>
      <c r="N100" s="338"/>
      <c r="O100" s="338"/>
      <c r="P100" s="338"/>
      <c r="Q100" s="338"/>
      <c r="R100" s="338"/>
    </row>
    <row r="101" spans="1:18" x14ac:dyDescent="0.2">
      <c r="A101" s="338"/>
      <c r="B101" s="556"/>
      <c r="C101" s="338" t="s">
        <v>349</v>
      </c>
      <c r="D101" s="338"/>
      <c r="E101" s="338"/>
      <c r="F101" s="338"/>
      <c r="G101" s="338"/>
      <c r="H101" s="338"/>
      <c r="I101" s="338"/>
      <c r="J101" s="338"/>
      <c r="K101" s="338"/>
      <c r="L101" s="338"/>
      <c r="M101" s="338"/>
      <c r="N101" s="338"/>
      <c r="O101" s="338"/>
      <c r="P101" s="338"/>
      <c r="Q101" s="338"/>
      <c r="R101" s="338"/>
    </row>
    <row r="102" spans="1:18" x14ac:dyDescent="0.2">
      <c r="A102" s="338"/>
      <c r="B102" s="556" t="s">
        <v>115</v>
      </c>
      <c r="C102" s="338" t="s">
        <v>188</v>
      </c>
      <c r="D102" s="338"/>
      <c r="E102" s="338"/>
      <c r="F102" s="338"/>
      <c r="G102" s="338"/>
      <c r="H102" s="338"/>
      <c r="I102" s="338"/>
      <c r="J102" s="338"/>
      <c r="K102" s="338"/>
      <c r="L102" s="338"/>
      <c r="M102" s="338"/>
      <c r="N102" s="338"/>
      <c r="O102" s="338"/>
      <c r="P102" s="338"/>
      <c r="Q102" s="338"/>
      <c r="R102" s="338"/>
    </row>
    <row r="103" spans="1:18" x14ac:dyDescent="0.2">
      <c r="A103" s="338"/>
      <c r="B103" s="556" t="s">
        <v>115</v>
      </c>
      <c r="C103" s="338" t="s">
        <v>246</v>
      </c>
      <c r="D103" s="338"/>
      <c r="E103" s="338"/>
      <c r="F103" s="338"/>
      <c r="G103" s="338"/>
      <c r="H103" s="338"/>
      <c r="I103" s="338"/>
      <c r="J103" s="338"/>
      <c r="K103" s="338"/>
      <c r="L103" s="338"/>
      <c r="M103" s="338"/>
      <c r="N103" s="338"/>
      <c r="O103" s="338"/>
      <c r="P103" s="338"/>
      <c r="Q103" s="338"/>
      <c r="R103" s="338"/>
    </row>
    <row r="104" spans="1:18" x14ac:dyDescent="0.2">
      <c r="A104" s="338"/>
      <c r="B104" s="556"/>
      <c r="C104" s="338"/>
      <c r="D104" s="338"/>
      <c r="E104" s="338"/>
      <c r="F104" s="338"/>
      <c r="G104" s="338"/>
      <c r="H104" s="338"/>
      <c r="I104" s="338"/>
      <c r="J104" s="338"/>
      <c r="K104" s="338"/>
      <c r="L104" s="338"/>
      <c r="M104" s="338"/>
      <c r="N104" s="338"/>
      <c r="O104" s="338"/>
      <c r="P104" s="338"/>
      <c r="Q104" s="338"/>
      <c r="R104" s="338"/>
    </row>
    <row r="105" spans="1:18" x14ac:dyDescent="0.2">
      <c r="A105" s="338"/>
      <c r="B105" s="59" t="s">
        <v>525</v>
      </c>
      <c r="C105" s="338"/>
      <c r="D105" s="338"/>
      <c r="E105" s="338"/>
      <c r="F105" s="338"/>
      <c r="G105" s="338"/>
      <c r="H105" s="338"/>
      <c r="I105" s="338"/>
      <c r="J105" s="338"/>
      <c r="K105" s="338"/>
      <c r="L105" s="338"/>
      <c r="M105" s="338"/>
      <c r="N105" s="338"/>
      <c r="O105" s="338"/>
      <c r="P105" s="338"/>
      <c r="Q105" s="338"/>
      <c r="R105" s="338"/>
    </row>
    <row r="106" spans="1:18" x14ac:dyDescent="0.2">
      <c r="A106" s="338"/>
      <c r="B106" s="908" t="s">
        <v>523</v>
      </c>
      <c r="C106" s="338"/>
      <c r="D106" s="338"/>
      <c r="E106" s="338"/>
      <c r="F106" s="338"/>
      <c r="G106" s="338"/>
      <c r="H106" s="338"/>
      <c r="I106" s="338"/>
      <c r="J106" s="338"/>
      <c r="K106" s="338"/>
      <c r="L106" s="338"/>
      <c r="M106" s="338"/>
      <c r="N106" s="338"/>
      <c r="O106" s="338"/>
      <c r="P106" s="338"/>
      <c r="Q106" s="338"/>
      <c r="R106" s="338"/>
    </row>
    <row r="107" spans="1:18" x14ac:dyDescent="0.2">
      <c r="A107" s="338"/>
      <c r="B107" s="908" t="s">
        <v>522</v>
      </c>
      <c r="C107" s="338"/>
      <c r="D107" s="338"/>
      <c r="E107" s="338"/>
      <c r="F107" s="338"/>
      <c r="G107" s="338"/>
      <c r="H107" s="338"/>
      <c r="I107" s="338"/>
      <c r="J107" s="338"/>
      <c r="K107" s="338"/>
      <c r="L107" s="338"/>
      <c r="M107" s="338"/>
      <c r="N107" s="338"/>
      <c r="O107" s="338"/>
      <c r="P107" s="338"/>
      <c r="Q107" s="338"/>
      <c r="R107" s="338"/>
    </row>
    <row r="108" spans="1:18" x14ac:dyDescent="0.2">
      <c r="A108" s="338"/>
      <c r="B108" s="162"/>
      <c r="C108" s="338"/>
      <c r="D108" s="338"/>
      <c r="E108" s="338"/>
      <c r="F108" s="338"/>
      <c r="G108" s="338"/>
      <c r="H108" s="338"/>
      <c r="I108" s="338"/>
      <c r="J108" s="338"/>
      <c r="K108" s="338"/>
      <c r="L108" s="338"/>
      <c r="M108" s="338"/>
      <c r="N108" s="338"/>
      <c r="O108" s="338"/>
      <c r="P108" s="338"/>
      <c r="Q108" s="338"/>
      <c r="R108" s="338"/>
    </row>
  </sheetData>
  <sheetProtection algorithmName="SHA-512" hashValue="xCWK4mf53UWNTxP+9zC5RIvzixufQ8E+lpnwr8TJUgYES+8IHcjAOuElE+3ONU7eeDhVFDKI5MBx7DcIZYgPWw==" saltValue="TSFaU0P5nCWGnouS6j4f5Q==" spinCount="100000" sheet="1" objects="1" scenarios="1"/>
  <hyperlinks>
    <hyperlink ref="B82" r:id="rId1" display="www.rvo.nl/subsidies-regelingen/subsidiespelregels/standaardformulieren/mkb-toets" xr:uid="{00000000-0004-0000-1100-000000000000}"/>
    <hyperlink ref="B82:J82" r:id="rId2" display="https://www.rvo.nl/onderwerpen/subsidiespelregels/ezk/mkb-toets" xr:uid="{AD03AE7B-36D2-40D4-9CED-61C6BC1C80C9}"/>
  </hyperlinks>
  <pageMargins left="0.23622047244094491" right="0.23622047244094491" top="0.74803149606299213" bottom="0.74803149606299213" header="0.31496062992125984" footer="0.31496062992125984"/>
  <pageSetup paperSize="9" scale="53" orientation="portrait"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73">
    <tabColor rgb="FFFFFF00"/>
    <pageSetUpPr fitToPage="1"/>
  </sheetPr>
  <dimension ref="A1:AO260"/>
  <sheetViews>
    <sheetView showGridLines="0" zoomScaleNormal="100" zoomScaleSheetLayoutView="100" workbookViewId="0">
      <selection activeCell="L33" sqref="L33"/>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708" customWidth="1"/>
    <col min="8" max="8" width="12" style="708" customWidth="1"/>
    <col min="9" max="24" width="8.140625" style="708" customWidth="1"/>
    <col min="25" max="25" width="10.42578125" style="708" customWidth="1"/>
    <col min="26" max="41" width="8.5703125" style="708" hidden="1" customWidth="1"/>
    <col min="42" max="16384" width="8" style="23"/>
  </cols>
  <sheetData>
    <row r="1" spans="1:24" ht="15.75" x14ac:dyDescent="0.25">
      <c r="A1" s="45"/>
      <c r="B1" s="56" t="s">
        <v>398</v>
      </c>
      <c r="C1" s="45"/>
      <c r="D1" s="45"/>
      <c r="E1" s="170" t="str">
        <f>Project!B14</f>
        <v>[Dit veld wordt door RVO ingevuld]</v>
      </c>
      <c r="F1" s="45"/>
      <c r="G1" s="45"/>
      <c r="H1" s="46"/>
    </row>
    <row r="2" spans="1:24" ht="15.75" x14ac:dyDescent="0.25">
      <c r="A2" s="42"/>
      <c r="B2" s="171"/>
      <c r="C2" s="42"/>
      <c r="D2" s="42"/>
      <c r="E2" s="42"/>
      <c r="F2" s="51"/>
      <c r="G2" s="51"/>
      <c r="H2" s="46"/>
    </row>
    <row r="3" spans="1:24" ht="15" customHeight="1" x14ac:dyDescent="0.2">
      <c r="A3" s="49"/>
      <c r="B3" s="49"/>
      <c r="C3" s="49"/>
      <c r="D3" s="49"/>
      <c r="E3" s="49"/>
      <c r="F3" s="55"/>
      <c r="G3" s="55"/>
      <c r="H3" s="47"/>
    </row>
    <row r="4" spans="1:24" ht="14.25" customHeight="1" x14ac:dyDescent="0.2">
      <c r="A4" s="49"/>
      <c r="B4" s="172" t="s">
        <v>194</v>
      </c>
      <c r="C4" s="172"/>
      <c r="D4" s="176"/>
      <c r="E4" s="176"/>
      <c r="F4" s="176"/>
      <c r="G4" s="705"/>
      <c r="H4" s="706"/>
    </row>
    <row r="5" spans="1:24" x14ac:dyDescent="0.2">
      <c r="A5" s="49"/>
      <c r="B5" s="173"/>
      <c r="C5" s="173"/>
      <c r="D5" s="48"/>
      <c r="E5" s="48"/>
      <c r="F5" s="48"/>
      <c r="G5" s="48"/>
      <c r="H5" s="47"/>
    </row>
    <row r="6" spans="1:24" ht="14.25" customHeight="1" x14ac:dyDescent="0.2">
      <c r="A6" s="49"/>
      <c r="B6" s="174" t="s">
        <v>93</v>
      </c>
      <c r="C6" s="174"/>
      <c r="D6" s="991">
        <f>Project!B24</f>
        <v>0</v>
      </c>
      <c r="E6" s="992"/>
      <c r="F6" s="993"/>
      <c r="H6" s="54"/>
      <c r="I6" s="1043" t="s">
        <v>233</v>
      </c>
    </row>
    <row r="7" spans="1:24" ht="14.25" customHeight="1" x14ac:dyDescent="0.2">
      <c r="A7" s="49"/>
      <c r="B7" s="174" t="s">
        <v>94</v>
      </c>
      <c r="C7" s="174"/>
      <c r="D7" s="991">
        <f>Project!B17</f>
        <v>0</v>
      </c>
      <c r="E7" s="992"/>
      <c r="F7" s="993"/>
      <c r="H7" s="54"/>
      <c r="I7" s="1044">
        <v>4.6399999999999997E-2</v>
      </c>
    </row>
    <row r="8" spans="1:24" ht="14.25" customHeight="1" x14ac:dyDescent="0.2">
      <c r="A8" s="49"/>
      <c r="B8" s="855" t="s">
        <v>92</v>
      </c>
      <c r="C8" s="174"/>
      <c r="D8" s="991" t="str">
        <f>Project!C24</f>
        <v>&lt;maak een keuze&gt;</v>
      </c>
      <c r="E8" s="992"/>
      <c r="F8" s="993"/>
      <c r="H8" s="54"/>
      <c r="I8" s="1068" t="s">
        <v>556</v>
      </c>
    </row>
    <row r="9" spans="1:24" ht="14.25" customHeight="1" x14ac:dyDescent="0.2">
      <c r="A9" s="49"/>
      <c r="B9" s="316" t="s">
        <v>520</v>
      </c>
      <c r="C9" s="316"/>
      <c r="D9" s="1081" t="s">
        <v>368</v>
      </c>
      <c r="E9" s="1228"/>
      <c r="F9" s="1229"/>
      <c r="H9" s="54"/>
      <c r="I9" s="1068" t="s">
        <v>563</v>
      </c>
    </row>
    <row r="10" spans="1:24" ht="14.25" customHeight="1" x14ac:dyDescent="0.2">
      <c r="A10" s="49"/>
      <c r="B10" s="55" t="s">
        <v>405</v>
      </c>
      <c r="C10" s="1078"/>
      <c r="D10" s="1087" t="s">
        <v>368</v>
      </c>
      <c r="E10" s="1228"/>
      <c r="F10" s="1229"/>
      <c r="H10" s="54"/>
      <c r="I10" s="1068" t="s">
        <v>557</v>
      </c>
    </row>
    <row r="11" spans="1:24" ht="14.25" customHeight="1" x14ac:dyDescent="0.2">
      <c r="A11"/>
      <c r="B11" s="696" t="s">
        <v>657</v>
      </c>
      <c r="C11" s="696"/>
      <c r="D11" s="1087" t="s">
        <v>368</v>
      </c>
      <c r="E11" s="1228"/>
      <c r="F11" s="1229"/>
      <c r="G11" s="1039"/>
      <c r="H11" s="52"/>
      <c r="I11" s="1068" t="s">
        <v>558</v>
      </c>
    </row>
    <row r="12" spans="1:24" ht="14.25" customHeight="1" x14ac:dyDescent="0.2">
      <c r="A12" s="49"/>
      <c r="G12" s="1039"/>
      <c r="H12" s="694"/>
      <c r="I12" s="1069" t="s">
        <v>559</v>
      </c>
    </row>
    <row r="13" spans="1:24" x14ac:dyDescent="0.2">
      <c r="A13" s="49"/>
      <c r="F13" s="23"/>
      <c r="H13" s="694"/>
      <c r="I13" s="1070" t="s">
        <v>560</v>
      </c>
    </row>
    <row r="14" spans="1:24" x14ac:dyDescent="0.2">
      <c r="A14" s="49"/>
      <c r="B14" s="55"/>
      <c r="C14" s="55"/>
      <c r="D14" s="694"/>
      <c r="E14" s="694"/>
      <c r="F14" s="694"/>
      <c r="G14" s="694"/>
      <c r="H14" s="694"/>
      <c r="I14" s="1068" t="s">
        <v>561</v>
      </c>
    </row>
    <row r="15" spans="1:24" x14ac:dyDescent="0.2">
      <c r="E15" s="36"/>
      <c r="F15" s="23"/>
    </row>
    <row r="16" spans="1:24"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row>
    <row r="17" spans="2:41" x14ac:dyDescent="0.2">
      <c r="D17" s="27"/>
      <c r="E17" s="27"/>
      <c r="F17" s="30"/>
    </row>
    <row r="18" spans="2:41" x14ac:dyDescent="0.2">
      <c r="B18" s="618" t="s">
        <v>200</v>
      </c>
      <c r="C18" s="618"/>
      <c r="D18" s="623"/>
      <c r="E18" s="703"/>
      <c r="F18" s="704"/>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row>
    <row r="19" spans="2:41" x14ac:dyDescent="0.2">
      <c r="B19" s="707" t="s">
        <v>101</v>
      </c>
      <c r="C19" s="709"/>
      <c r="D19" s="707"/>
      <c r="E19" s="707"/>
      <c r="F19" s="710" t="s">
        <v>1</v>
      </c>
      <c r="H19" s="1057" t="s">
        <v>546</v>
      </c>
      <c r="J19" s="1049"/>
      <c r="K19" s="1049"/>
      <c r="L19" s="1049"/>
      <c r="M19" s="1049"/>
      <c r="N19" s="1042"/>
      <c r="O19" s="1042"/>
      <c r="P19" s="1042"/>
      <c r="Q19" s="1042"/>
      <c r="R19" s="1042"/>
      <c r="S19" s="1042"/>
      <c r="T19" s="1042"/>
      <c r="U19" s="1042"/>
      <c r="V19" s="1042"/>
      <c r="W19" s="1042"/>
      <c r="X19" s="1042"/>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ht="14.25" customHeight="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row>
    <row r="28" spans="2:41" x14ac:dyDescent="0.2">
      <c r="F28" s="32"/>
    </row>
    <row r="29" spans="2:41" x14ac:dyDescent="0.2">
      <c r="B29" s="618" t="s">
        <v>201</v>
      </c>
      <c r="C29" s="618"/>
      <c r="D29" s="623"/>
      <c r="E29" s="703"/>
      <c r="F29" s="704"/>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row>
    <row r="30" spans="2:41" x14ac:dyDescent="0.2">
      <c r="B30" s="707" t="s">
        <v>101</v>
      </c>
      <c r="C30" s="709"/>
      <c r="D30" s="707"/>
      <c r="E30" s="707"/>
      <c r="F30" s="710" t="s">
        <v>1</v>
      </c>
      <c r="H30" s="1057" t="s">
        <v>546</v>
      </c>
      <c r="J30" s="1049"/>
      <c r="K30" s="1049"/>
      <c r="L30" s="1049"/>
      <c r="M30" s="1049"/>
      <c r="N30" s="1042"/>
      <c r="O30" s="1042"/>
      <c r="P30" s="1042"/>
      <c r="Q30" s="1042"/>
      <c r="R30" s="1042"/>
      <c r="S30" s="1042"/>
      <c r="T30" s="1042"/>
      <c r="U30" s="1042"/>
      <c r="V30" s="1042"/>
      <c r="W30" s="1042"/>
      <c r="X30" s="1042"/>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row>
    <row r="42" spans="2:41" x14ac:dyDescent="0.2">
      <c r="F42" s="32"/>
    </row>
    <row r="43" spans="2:41" x14ac:dyDescent="0.2">
      <c r="B43" s="618" t="s">
        <v>214</v>
      </c>
      <c r="C43" s="618"/>
      <c r="D43" s="623"/>
      <c r="E43" s="703"/>
      <c r="F43" s="704"/>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row>
    <row r="44" spans="2:41" x14ac:dyDescent="0.2">
      <c r="B44" s="707" t="s">
        <v>101</v>
      </c>
      <c r="C44" s="709"/>
      <c r="D44" s="707"/>
      <c r="E44" s="707"/>
      <c r="F44" s="710" t="s">
        <v>1</v>
      </c>
      <c r="H44" s="1057" t="s">
        <v>546</v>
      </c>
      <c r="J44" s="1049"/>
      <c r="K44" s="1049"/>
      <c r="L44" s="1049"/>
      <c r="M44" s="1049"/>
      <c r="N44" s="1042"/>
      <c r="O44" s="1042"/>
      <c r="P44" s="1042"/>
      <c r="Q44" s="1042"/>
      <c r="R44" s="1042"/>
      <c r="S44" s="1042"/>
      <c r="T44" s="1042"/>
      <c r="U44" s="1042"/>
      <c r="V44" s="1042"/>
      <c r="W44" s="1042"/>
      <c r="X44" s="1042"/>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row>
    <row r="56" spans="2:41" x14ac:dyDescent="0.2">
      <c r="F56" s="32"/>
    </row>
    <row r="57" spans="2:41" x14ac:dyDescent="0.2">
      <c r="B57" s="618" t="s">
        <v>208</v>
      </c>
      <c r="C57" s="618"/>
      <c r="D57" s="623"/>
      <c r="E57" s="703"/>
      <c r="F57" s="704"/>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row>
    <row r="58" spans="2:41" x14ac:dyDescent="0.2">
      <c r="B58" s="707" t="s">
        <v>101</v>
      </c>
      <c r="C58" s="709"/>
      <c r="D58" s="707"/>
      <c r="E58" s="707"/>
      <c r="F58" s="710" t="s">
        <v>1</v>
      </c>
      <c r="H58" s="1057" t="s">
        <v>546</v>
      </c>
      <c r="J58" s="1049"/>
      <c r="K58" s="1049"/>
      <c r="L58" s="1049"/>
      <c r="M58" s="1049"/>
      <c r="N58" s="1042"/>
      <c r="O58" s="1042"/>
      <c r="P58" s="1042"/>
      <c r="Q58" s="1042"/>
      <c r="R58" s="1042"/>
      <c r="S58" s="1042"/>
      <c r="T58" s="1042"/>
      <c r="U58" s="1042"/>
      <c r="V58" s="1042"/>
      <c r="W58" s="1042"/>
      <c r="X58" s="1042"/>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row>
    <row r="67" spans="2:41" ht="15" hidden="1" thickBot="1" x14ac:dyDescent="0.25">
      <c r="B67" s="707" t="e">
        <f>#N/A</f>
        <v>#N/A</v>
      </c>
      <c r="C67" s="709"/>
      <c r="D67" s="707"/>
      <c r="E67" s="707"/>
      <c r="F67" s="710" t="e">
        <f>#N/A</f>
        <v>#N/A</v>
      </c>
    </row>
    <row r="68" spans="2:41" ht="15" hidden="1" thickBot="1" x14ac:dyDescent="0.25">
      <c r="B68" s="1022"/>
      <c r="C68" s="1022"/>
      <c r="D68" s="1022"/>
      <c r="E68" s="1022"/>
      <c r="F68" s="1021">
        <v>0</v>
      </c>
    </row>
    <row r="69" spans="2:41" ht="15" hidden="1" thickBot="1" x14ac:dyDescent="0.25">
      <c r="B69" s="1022"/>
      <c r="C69" s="1022"/>
      <c r="D69" s="1022"/>
      <c r="E69" s="1022"/>
      <c r="F69" s="1021">
        <v>0</v>
      </c>
    </row>
    <row r="70" spans="2:41" ht="15" hidden="1" thickBot="1" x14ac:dyDescent="0.25">
      <c r="B70" s="1022"/>
      <c r="C70" s="1022"/>
      <c r="D70" s="1022"/>
      <c r="E70" s="1022"/>
      <c r="F70" s="1019">
        <v>0</v>
      </c>
    </row>
    <row r="71" spans="2:41" ht="15" hidden="1" thickBot="1" x14ac:dyDescent="0.25">
      <c r="B71" s="1022"/>
      <c r="C71" s="1022"/>
      <c r="D71" s="1022"/>
      <c r="E71" s="1022"/>
      <c r="F71" s="1019">
        <v>0</v>
      </c>
    </row>
    <row r="72" spans="2:41" ht="15" hidden="1" thickBot="1" x14ac:dyDescent="0.25">
      <c r="B72" s="1022"/>
      <c r="C72" s="1022"/>
      <c r="D72" s="1022"/>
      <c r="E72" s="1022"/>
      <c r="F72" s="1019">
        <v>0</v>
      </c>
    </row>
    <row r="73" spans="2:41" ht="15" hidden="1" thickBot="1" x14ac:dyDescent="0.25">
      <c r="B73" s="711"/>
      <c r="C73" s="712"/>
      <c r="D73" s="712"/>
      <c r="E73" s="713" t="s">
        <v>64</v>
      </c>
      <c r="F73" s="714">
        <f>SUM(F68:F72)</f>
        <v>0</v>
      </c>
    </row>
    <row r="74" spans="2:41" ht="15" hidden="1" thickBot="1" x14ac:dyDescent="0.25">
      <c r="B74" s="711"/>
      <c r="C74" s="711"/>
      <c r="D74" s="711"/>
      <c r="E74" s="711"/>
      <c r="F74" s="717"/>
    </row>
    <row r="75" spans="2:41" ht="15" thickTop="1" x14ac:dyDescent="0.2">
      <c r="B75" s="718"/>
      <c r="C75" s="718" t="s">
        <v>77</v>
      </c>
      <c r="D75" s="711"/>
      <c r="E75" s="711"/>
      <c r="F75" s="719">
        <f>F64+F55+F41+F27+F73</f>
        <v>0</v>
      </c>
    </row>
    <row r="76" spans="2:41" x14ac:dyDescent="0.2">
      <c r="B76" s="33"/>
      <c r="C76" s="33"/>
      <c r="F76" s="34"/>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Z77" s="708">
        <v>36</v>
      </c>
      <c r="AA77" s="708">
        <v>38</v>
      </c>
      <c r="AB77" s="708" t="s">
        <v>548</v>
      </c>
      <c r="AC77" s="708">
        <v>47</v>
      </c>
    </row>
    <row r="78" spans="2:41" ht="15" x14ac:dyDescent="0.25">
      <c r="B78" s="723"/>
      <c r="C78" s="724"/>
      <c r="D78" s="723"/>
      <c r="E78" s="723"/>
      <c r="F78" s="725"/>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row>
    <row r="79" spans="2:41" ht="15" x14ac:dyDescent="0.25">
      <c r="B79" s="726" t="s">
        <v>397</v>
      </c>
      <c r="C79" s="724"/>
      <c r="D79" s="723"/>
      <c r="E79" s="723"/>
      <c r="F79"/>
      <c r="H79"/>
      <c r="K79" s="595"/>
      <c r="L79" s="595"/>
      <c r="M79" s="595"/>
      <c r="N79" s="595"/>
      <c r="O79" s="595"/>
      <c r="P79" s="595"/>
      <c r="Q79" s="595"/>
      <c r="R79" s="595"/>
      <c r="S79" s="595"/>
      <c r="T79" s="595"/>
      <c r="U79" s="595"/>
      <c r="V79" s="595"/>
      <c r="W79" s="595"/>
      <c r="X79" s="595"/>
    </row>
    <row r="80" spans="2:41" ht="15" x14ac:dyDescent="0.25">
      <c r="B80" s="727" t="s">
        <v>304</v>
      </c>
      <c r="C80" s="724"/>
      <c r="D80" s="723"/>
      <c r="E80" s="723"/>
      <c r="F80" s="725"/>
      <c r="H80" s="189"/>
      <c r="J80" s="1045" t="str">
        <f>IF(I7="","Let op: vergeet niet het disconteringspercentage in te vullen","")</f>
        <v/>
      </c>
      <c r="K80" s="595"/>
      <c r="L80" s="595"/>
      <c r="M80" s="595"/>
      <c r="N80" s="595"/>
      <c r="O80" s="595"/>
      <c r="P80" s="595"/>
      <c r="Q80" s="595"/>
      <c r="R80" s="595"/>
      <c r="S80" s="595"/>
      <c r="T80" s="595"/>
      <c r="U80" s="595"/>
      <c r="V80" s="595"/>
      <c r="W80" s="595"/>
      <c r="X80" s="595"/>
    </row>
    <row r="81" spans="2:41" ht="15" x14ac:dyDescent="0.25">
      <c r="B81" s="723"/>
      <c r="C81" s="724"/>
      <c r="D81" s="723"/>
      <c r="E81" s="723"/>
      <c r="F81" s="725"/>
    </row>
    <row r="82" spans="2:41" x14ac:dyDescent="0.2">
      <c r="B82" s="618" t="s">
        <v>209</v>
      </c>
      <c r="C82" s="618"/>
      <c r="D82" s="623"/>
      <c r="E82" s="728"/>
      <c r="F82" s="729"/>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row>
    <row r="83" spans="2:41" x14ac:dyDescent="0.2">
      <c r="B83" s="707" t="s">
        <v>101</v>
      </c>
      <c r="C83" s="709"/>
      <c r="D83" s="707"/>
      <c r="E83" s="707"/>
      <c r="F83" s="710" t="s">
        <v>1</v>
      </c>
      <c r="H83" s="1057" t="s">
        <v>546</v>
      </c>
      <c r="J83" s="1049"/>
      <c r="K83" s="1049"/>
      <c r="L83" s="1049"/>
      <c r="M83" s="1049"/>
      <c r="N83" s="1042"/>
      <c r="O83" s="1042"/>
      <c r="P83" s="1042"/>
      <c r="Q83" s="1042"/>
      <c r="R83" s="1042"/>
      <c r="S83" s="1042"/>
      <c r="T83" s="1042"/>
      <c r="U83" s="1042"/>
      <c r="V83" s="1042"/>
      <c r="W83" s="1042"/>
      <c r="X83" s="1042"/>
    </row>
    <row r="84" spans="2:41" x14ac:dyDescent="0.2">
      <c r="B84" s="1018"/>
      <c r="C84" s="1018"/>
      <c r="D84" s="1018"/>
      <c r="E84" s="1018"/>
      <c r="F84" s="1019">
        <v>0</v>
      </c>
      <c r="G84" s="1054" t="str">
        <f t="shared" ref="G84:G89" si="18">IF(H84&gt;0,"← overnemen","")</f>
        <v>← overnemen</v>
      </c>
      <c r="H84" s="1052">
        <f t="shared" ref="H84:H89" si="19">SUM(Z84:AO84)</f>
        <v>91328.124269374995</v>
      </c>
      <c r="I84" s="1050"/>
      <c r="J84" s="1050"/>
      <c r="K84" s="1050">
        <v>100000</v>
      </c>
      <c r="L84" s="1050"/>
      <c r="M84" s="1050"/>
      <c r="N84" s="1050"/>
      <c r="O84" s="1050"/>
      <c r="P84" s="1050"/>
      <c r="Q84" s="1050"/>
      <c r="R84" s="1050"/>
      <c r="S84" s="1050"/>
      <c r="T84" s="1050"/>
      <c r="U84" s="1050"/>
      <c r="V84" s="1050"/>
      <c r="W84" s="1050"/>
      <c r="X84" s="1050"/>
      <c r="Z84" s="1051">
        <f>I84</f>
        <v>0</v>
      </c>
      <c r="AA84" s="1051">
        <f>J84/(1+$I$7)^(COUNTA($I$82:I$82))</f>
        <v>0</v>
      </c>
      <c r="AB84" s="1051">
        <f>K84/(1+$I$7)^(COUNTA($I$82:J$82))</f>
        <v>91328.124269374995</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Z85" s="1051">
        <f>I85</f>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Z86" s="1051">
        <f t="shared" ref="Z86:Z89" si="20">I86</f>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100000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row>
    <row r="91" spans="2:41" x14ac:dyDescent="0.2">
      <c r="F91" s="32"/>
    </row>
    <row r="92" spans="2:41" x14ac:dyDescent="0.2">
      <c r="B92" s="618" t="s">
        <v>210</v>
      </c>
      <c r="C92" s="618"/>
      <c r="D92" s="623"/>
      <c r="E92" s="703"/>
      <c r="F92" s="704"/>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row>
    <row r="93" spans="2:41" x14ac:dyDescent="0.2">
      <c r="B93" s="707" t="s">
        <v>101</v>
      </c>
      <c r="C93" s="709"/>
      <c r="D93" s="707"/>
      <c r="E93" s="707"/>
      <c r="F93" s="710" t="s">
        <v>1</v>
      </c>
      <c r="H93" s="1057" t="s">
        <v>546</v>
      </c>
      <c r="J93" s="1049"/>
      <c r="K93" s="1049"/>
      <c r="L93" s="1049"/>
      <c r="M93" s="1049"/>
      <c r="N93" s="1042"/>
      <c r="O93" s="1042"/>
      <c r="P93" s="1042"/>
      <c r="Q93" s="1042"/>
      <c r="R93" s="1042"/>
      <c r="S93" s="1042"/>
      <c r="T93" s="1042"/>
      <c r="U93" s="1042"/>
      <c r="V93" s="1042"/>
      <c r="W93" s="1042"/>
      <c r="X93" s="1042"/>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row>
    <row r="101" spans="2:41" ht="15" x14ac:dyDescent="0.25">
      <c r="F101" s="32"/>
      <c r="Z101" s="1053"/>
    </row>
    <row r="102" spans="2:41" x14ac:dyDescent="0.2">
      <c r="B102" s="618" t="str">
        <f>IF(X77=TRUE,"B3. Materialen en hulpmiddelen","B3. Materialen en hulpmiddelen en onderhoudskosten")</f>
        <v>B3. Materialen en hulpmiddelen</v>
      </c>
      <c r="C102" s="618"/>
      <c r="D102" s="623"/>
      <c r="E102" s="703"/>
      <c r="F102" s="704"/>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row>
    <row r="103" spans="2:41" x14ac:dyDescent="0.2">
      <c r="B103" s="707" t="s">
        <v>101</v>
      </c>
      <c r="C103" s="709"/>
      <c r="D103" s="707"/>
      <c r="E103" s="707"/>
      <c r="F103" s="710" t="s">
        <v>1</v>
      </c>
      <c r="H103" s="1057" t="s">
        <v>546</v>
      </c>
      <c r="J103" s="1049"/>
      <c r="K103" s="1049"/>
      <c r="L103" s="1049"/>
      <c r="M103" s="1049"/>
      <c r="N103" s="1042"/>
      <c r="O103" s="1042"/>
      <c r="P103" s="1042"/>
      <c r="Q103" s="1042"/>
      <c r="R103" s="1042"/>
      <c r="S103" s="1042"/>
      <c r="T103" s="1042"/>
      <c r="U103" s="1042"/>
      <c r="V103" s="1042"/>
      <c r="W103" s="1042"/>
      <c r="X103" s="1042"/>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row>
    <row r="115" spans="2:41" x14ac:dyDescent="0.2">
      <c r="F115" s="32"/>
    </row>
    <row r="116" spans="2:41" x14ac:dyDescent="0.2">
      <c r="B116" s="618" t="s">
        <v>211</v>
      </c>
      <c r="C116" s="618"/>
      <c r="D116" s="623"/>
      <c r="E116" s="703"/>
      <c r="F116" s="704"/>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row>
    <row r="117" spans="2:41" x14ac:dyDescent="0.2">
      <c r="B117" s="707" t="s">
        <v>101</v>
      </c>
      <c r="C117" s="709"/>
      <c r="D117" s="707"/>
      <c r="E117" s="707"/>
      <c r="F117" s="710" t="s">
        <v>1</v>
      </c>
      <c r="H117" s="1057" t="s">
        <v>546</v>
      </c>
      <c r="J117" s="1049"/>
      <c r="K117" s="1049"/>
      <c r="L117" s="1049"/>
      <c r="M117" s="1049"/>
      <c r="N117" s="1042"/>
      <c r="O117" s="1042"/>
      <c r="P117" s="1042"/>
      <c r="Q117" s="1042"/>
      <c r="R117" s="1042"/>
      <c r="S117" s="1042"/>
      <c r="T117" s="1042"/>
      <c r="U117" s="1042"/>
      <c r="V117" s="1042"/>
      <c r="W117" s="1042"/>
      <c r="X117" s="1042"/>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6"/>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c r="H134" s="635"/>
      <c r="I134" s="607"/>
      <c r="J134" s="607"/>
      <c r="K134" s="607"/>
      <c r="L134" s="607"/>
      <c r="M134" s="607"/>
      <c r="N134" s="607"/>
      <c r="O134" s="607"/>
      <c r="P134" s="607"/>
      <c r="Q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661" t="str">
        <f>IF(AND(D10="Productie voor energiedoeleinden: gemengd (AGVV artikel 41)",F141=""),"Let op: Vergeet niet het percentage in te vullen","")</f>
        <v/>
      </c>
      <c r="F141" s="1274"/>
    </row>
    <row r="142" spans="2:22" x14ac:dyDescent="0.2">
      <c r="B142" s="651" t="s">
        <v>392</v>
      </c>
      <c r="C142" s="652"/>
      <c r="D142" s="652"/>
      <c r="E142" s="652"/>
      <c r="F142" s="1009" t="s">
        <v>396</v>
      </c>
      <c r="G142" s="692" t="str">
        <f>IF(OR(F142="&lt;maak een keuze&gt;",F142="geen toeslag"),"","Let op! U dient een MKB toets in te vullen en mee te sturen met uw aanvraag, zie tabblad Uitleg begroting voor meer informatie")</f>
        <v/>
      </c>
    </row>
    <row r="143" spans="2:22" ht="14.25" customHeight="1"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853"/>
    </row>
    <row r="144" spans="2:22" ht="14.25" customHeight="1" x14ac:dyDescent="0.2">
      <c r="B144" s="651" t="s">
        <v>407</v>
      </c>
      <c r="C144" s="652"/>
      <c r="D144" s="652"/>
      <c r="E144" s="652"/>
      <c r="F144" s="609" t="e">
        <f>ROUNDUP(F139*F143*IF(B141&lt;&gt;"",F141,1),0)*IF(F79="ik pas niet de referentie-investering toe",50%,100%)</f>
        <v>#N/A</v>
      </c>
      <c r="G144" s="607"/>
    </row>
    <row r="145" spans="2:17" ht="14.25" customHeight="1" x14ac:dyDescent="0.2">
      <c r="B145" s="697" t="s">
        <v>136</v>
      </c>
      <c r="C145" s="698"/>
      <c r="D145" s="698"/>
      <c r="E145" s="698"/>
      <c r="F145" s="1010">
        <v>0</v>
      </c>
      <c r="G145" s="607"/>
    </row>
    <row r="146" spans="2:17" ht="14.25" customHeight="1" x14ac:dyDescent="0.2">
      <c r="B146" s="653" t="s">
        <v>388</v>
      </c>
      <c r="C146" s="654"/>
      <c r="D146" s="654"/>
      <c r="E146" s="654"/>
      <c r="F146" s="609" t="e">
        <f>ROUNDUP(F144-F145,0)</f>
        <v>#N/A</v>
      </c>
      <c r="G146" s="614"/>
    </row>
    <row r="147" spans="2:17" ht="14.25" customHeight="1"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7" ht="14.25" customHeight="1" x14ac:dyDescent="0.2">
      <c r="B148" s="31"/>
      <c r="C148" s="1439"/>
      <c r="D148" s="1439"/>
      <c r="E148" s="1439"/>
      <c r="F148" s="39"/>
      <c r="H148" s="607"/>
      <c r="I148" s="607"/>
      <c r="J148" s="607"/>
      <c r="K148" s="607"/>
      <c r="L148" s="607"/>
      <c r="M148" s="607"/>
      <c r="N148" s="607"/>
      <c r="O148" s="607"/>
      <c r="P148" s="607"/>
      <c r="Q148" s="607"/>
    </row>
    <row r="149" spans="2:17" ht="14.25" customHeight="1" x14ac:dyDescent="0.2">
      <c r="B149" s="618" t="s">
        <v>222</v>
      </c>
      <c r="C149" s="25"/>
      <c r="D149" s="25"/>
      <c r="E149" s="25"/>
      <c r="F149" s="35"/>
    </row>
    <row r="150" spans="2:17" ht="14.25" customHeight="1" thickBot="1" x14ac:dyDescent="0.25">
      <c r="B150" s="699"/>
      <c r="C150" s="700"/>
      <c r="D150" s="700"/>
      <c r="E150" s="700"/>
      <c r="F150" s="702"/>
      <c r="G150" s="616"/>
    </row>
    <row r="151" spans="2:17" ht="14.25" customHeight="1" x14ac:dyDescent="0.2">
      <c r="B151" s="664" t="s">
        <v>508</v>
      </c>
      <c r="C151" s="665" t="s">
        <v>501</v>
      </c>
      <c r="D151" s="666"/>
      <c r="E151" s="667"/>
      <c r="F151" s="668">
        <f>F136</f>
        <v>0</v>
      </c>
      <c r="G151" s="595"/>
      <c r="J151" s="607"/>
      <c r="K151" s="607"/>
      <c r="L151" s="607"/>
      <c r="M151" s="607"/>
    </row>
    <row r="152" spans="2:17" ht="28.5" customHeight="1" x14ac:dyDescent="0.2">
      <c r="B152" s="669" t="s">
        <v>509</v>
      </c>
      <c r="C152" s="1443" t="s">
        <v>507</v>
      </c>
      <c r="D152" s="1444"/>
      <c r="E152" s="1445"/>
      <c r="F152" s="1012">
        <v>0</v>
      </c>
      <c r="G152" s="595"/>
      <c r="M152" s="614"/>
    </row>
    <row r="153" spans="2:17" ht="14.25" customHeight="1" x14ac:dyDescent="0.2">
      <c r="B153" s="669" t="s">
        <v>510</v>
      </c>
      <c r="C153" s="670" t="s">
        <v>89</v>
      </c>
      <c r="D153" s="671"/>
      <c r="E153" s="672"/>
      <c r="F153" s="673">
        <f>F145</f>
        <v>0</v>
      </c>
      <c r="G153" s="595"/>
      <c r="Q153" s="614"/>
    </row>
    <row r="154" spans="2:17" ht="14.25" customHeight="1" x14ac:dyDescent="0.2">
      <c r="B154" s="669" t="s">
        <v>511</v>
      </c>
      <c r="C154" s="670" t="s">
        <v>199</v>
      </c>
      <c r="D154" s="671"/>
      <c r="E154" s="672"/>
      <c r="F154" s="673" t="e">
        <f>F147</f>
        <v>#N/A</v>
      </c>
      <c r="G154" s="595"/>
      <c r="Q154" s="614"/>
    </row>
    <row r="155" spans="2:17" ht="14.25" customHeight="1" x14ac:dyDescent="0.2">
      <c r="B155" s="883" t="s">
        <v>512</v>
      </c>
      <c r="C155" s="885" t="s">
        <v>514</v>
      </c>
      <c r="D155" s="886"/>
      <c r="E155" s="899" t="s">
        <v>390</v>
      </c>
      <c r="F155" s="884" t="e">
        <f>F151-F153-F154</f>
        <v>#N/A</v>
      </c>
      <c r="G155" s="595"/>
      <c r="Q155" s="614"/>
    </row>
    <row r="156" spans="2:17" ht="14.25" customHeight="1" thickBot="1" x14ac:dyDescent="0.25">
      <c r="B156" s="674" t="s">
        <v>513</v>
      </c>
      <c r="C156" s="675" t="s">
        <v>503</v>
      </c>
      <c r="D156" s="676"/>
      <c r="E156" s="898" t="s">
        <v>390</v>
      </c>
      <c r="F156" s="678">
        <f>F152</f>
        <v>0</v>
      </c>
      <c r="G156" s="595"/>
      <c r="Q156" s="614"/>
    </row>
    <row r="157" spans="2:17" ht="14.25" customHeight="1" x14ac:dyDescent="0.2">
      <c r="B157" s="82"/>
      <c r="C157" s="82"/>
      <c r="D157" s="82"/>
      <c r="E157" s="82"/>
      <c r="F157" s="82"/>
      <c r="G157" s="41"/>
      <c r="H157" s="44"/>
      <c r="I157" s="44"/>
    </row>
    <row r="158" spans="2:17" ht="14.25" customHeight="1" x14ac:dyDescent="0.2">
      <c r="B158" s="618" t="s">
        <v>224</v>
      </c>
      <c r="C158" s="24"/>
      <c r="D158" s="24"/>
      <c r="E158" s="24"/>
      <c r="F158" s="24"/>
      <c r="G158" s="44"/>
      <c r="H158" s="44"/>
      <c r="I158" s="44"/>
    </row>
    <row r="159" spans="2:17" ht="14.25" customHeight="1" x14ac:dyDescent="0.2">
      <c r="B159" s="1440"/>
      <c r="C159" s="1441"/>
      <c r="D159" s="1441"/>
      <c r="E159" s="1441"/>
      <c r="F159" s="1442"/>
      <c r="G159" s="44"/>
    </row>
    <row r="160" spans="2:17"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5" x14ac:dyDescent="0.2">
      <c r="B196" s="1433"/>
      <c r="C196" s="1434"/>
      <c r="D196" s="1434"/>
      <c r="E196" s="1434"/>
      <c r="F196" s="1435"/>
    </row>
    <row r="197" spans="1:6" ht="15" x14ac:dyDescent="0.2">
      <c r="B197" s="1433"/>
      <c r="C197" s="1434"/>
      <c r="D197" s="1434"/>
      <c r="E197" s="1434"/>
      <c r="F197" s="1435"/>
    </row>
    <row r="198" spans="1:6" ht="15" x14ac:dyDescent="0.2">
      <c r="B198" s="1433"/>
      <c r="C198" s="1434"/>
      <c r="D198" s="1434"/>
      <c r="E198" s="1434"/>
      <c r="F198" s="1435"/>
    </row>
    <row r="199" spans="1:6" ht="15" x14ac:dyDescent="0.2">
      <c r="B199" s="1433"/>
      <c r="C199" s="1434"/>
      <c r="D199" s="1434"/>
      <c r="E199" s="1434"/>
      <c r="F199" s="1435"/>
    </row>
    <row r="200" spans="1:6" ht="15" x14ac:dyDescent="0.2">
      <c r="B200" s="1433"/>
      <c r="C200" s="1434"/>
      <c r="D200" s="1434"/>
      <c r="E200" s="1434"/>
      <c r="F200" s="1435"/>
    </row>
    <row r="201" spans="1:6" ht="15"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row r="210" spans="1:6" ht="15" x14ac:dyDescent="0.2">
      <c r="B210" s="85"/>
      <c r="C210" s="85"/>
      <c r="D210" s="85"/>
      <c r="E210" s="85"/>
      <c r="F210" s="85"/>
    </row>
    <row r="211" spans="1:6" x14ac:dyDescent="0.2">
      <c r="B211" s="86"/>
      <c r="C211" s="87"/>
      <c r="D211" s="87"/>
      <c r="E211" s="87"/>
      <c r="F211" s="88"/>
    </row>
    <row r="260" spans="8:8" x14ac:dyDescent="0.2">
      <c r="H260"/>
    </row>
  </sheetData>
  <sheetProtection algorithmName="SHA-512" hashValue="vDl2Qr3ACt8W8/43HzqElg4pB9ZmOMUQsaAH+zdKj4OxrnM5Vzie2bOKeyyxfP5fBx+GHVdGWiXulL89styEWQ==" saltValue="qlPPKUGP0HnE+xZjMsAQqA==" spinCount="100000" sheet="1" objects="1" scenarios="1" selectLockedCells="1"/>
  <dataConsolidate/>
  <mergeCells count="52">
    <mergeCell ref="B192:F192"/>
    <mergeCell ref="B181:F181"/>
    <mergeCell ref="B182:F182"/>
    <mergeCell ref="B180:F180"/>
    <mergeCell ref="C148:E148"/>
    <mergeCell ref="B175:F175"/>
    <mergeCell ref="B176:F176"/>
    <mergeCell ref="B172:F172"/>
    <mergeCell ref="B173:F173"/>
    <mergeCell ref="B174:F174"/>
    <mergeCell ref="B171:F171"/>
    <mergeCell ref="B165:F165"/>
    <mergeCell ref="B170:F170"/>
    <mergeCell ref="B166:F166"/>
    <mergeCell ref="B167:F167"/>
    <mergeCell ref="B168:F168"/>
    <mergeCell ref="B159:F159"/>
    <mergeCell ref="B160:F160"/>
    <mergeCell ref="C152:E152"/>
    <mergeCell ref="B161:F161"/>
    <mergeCell ref="B208:F208"/>
    <mergeCell ref="B201:F201"/>
    <mergeCell ref="B185:F185"/>
    <mergeCell ref="B186:F186"/>
    <mergeCell ref="B187:F187"/>
    <mergeCell ref="B190:F190"/>
    <mergeCell ref="B207:F207"/>
    <mergeCell ref="B206:F206"/>
    <mergeCell ref="B196:F196"/>
    <mergeCell ref="B197:F197"/>
    <mergeCell ref="B198:F198"/>
    <mergeCell ref="B204:F204"/>
    <mergeCell ref="B202:F202"/>
    <mergeCell ref="B200:F200"/>
    <mergeCell ref="B188:F188"/>
    <mergeCell ref="B193:F193"/>
    <mergeCell ref="B205:F205"/>
    <mergeCell ref="B199:F199"/>
    <mergeCell ref="B195:F195"/>
    <mergeCell ref="B203:F203"/>
    <mergeCell ref="B162:F162"/>
    <mergeCell ref="B189:F189"/>
    <mergeCell ref="B164:F164"/>
    <mergeCell ref="B169:F169"/>
    <mergeCell ref="B163:F163"/>
    <mergeCell ref="B177:F177"/>
    <mergeCell ref="B179:F179"/>
    <mergeCell ref="B194:F194"/>
    <mergeCell ref="B178:F178"/>
    <mergeCell ref="B183:F183"/>
    <mergeCell ref="B184:F184"/>
    <mergeCell ref="B191:F191"/>
  </mergeCells>
  <phoneticPr fontId="8" type="noConversion"/>
  <conditionalFormatting sqref="G147">
    <cfRule type="cellIs" dxfId="93" priority="2" operator="lessThan">
      <formula>1</formula>
    </cfRule>
  </conditionalFormatting>
  <conditionalFormatting sqref="G16:X64">
    <cfRule type="expression" dxfId="92" priority="39">
      <formula>$X$16</formula>
    </cfRule>
  </conditionalFormatting>
  <conditionalFormatting sqref="I6:I14 G16:X128">
    <cfRule type="expression" dxfId="91" priority="3" stopIfTrue="1">
      <formula>$AB$78</formula>
    </cfRule>
    <cfRule type="expression" dxfId="90" priority="4">
      <formula>$X$77</formula>
    </cfRule>
  </conditionalFormatting>
  <conditionalFormatting sqref="F141">
    <cfRule type="expression" dxfId="89" priority="1">
      <formula>$B$141=""</formula>
    </cfRule>
  </conditionalFormatting>
  <dataValidations disablePrompts="1" xWindow="860" yWindow="265" count="5">
    <dataValidation type="list" allowBlank="1" showInputMessage="1" showErrorMessage="1" prompt="Geef aan of de deelnemer voor dit project BTW-plichtig of -vrijgesteld is; BTW-plichtig: voer de kosten op excl. BTW; BTW-vrijgesteld: voer de kosten op incl. BTW." sqref="D9" xr:uid="{B30D60D6-42CA-4575-8AD8-6142ACD69C98}">
      <formula1>BTW</formula1>
    </dataValidation>
    <dataValidation allowBlank="1" showErrorMessage="1" sqref="G11" xr:uid="{00000000-0002-0000-1200-000001000000}"/>
    <dataValidation type="list" allowBlank="1" showInputMessage="1" showErrorMessage="1" sqref="F142" xr:uid="{00000000-0002-0000-1200-000002000000}">
      <formula1>Opslag</formula1>
    </dataValidation>
    <dataValidation type="list" allowBlank="1" showInputMessage="1" showErrorMessage="1" sqref="D10" xr:uid="{0DC3E59C-27E9-439A-A93A-AA105E5A67D9}">
      <formula1>DemoKeuze</formula1>
    </dataValidation>
    <dataValidation type="list" allowBlank="1" showInputMessage="1" showErrorMessage="1" sqref="D11" xr:uid="{C740F467-BA55-4874-929C-0483139B6107}">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200-000000000000}"/>
    <hyperlink ref="B9" location="'Uitleg Demo (geen infra)'!A1" display="BTW (voor informatie, zie tabblad 'Uitleg Pilot')" xr:uid="{00000000-0004-0000-1200-000001000000}"/>
    <hyperlink ref="I12" r:id="rId1" xr:uid="{00000000-0004-0000-1200-000002000000}"/>
  </hyperlinks>
  <pageMargins left="0.23622047244094491" right="0.23622047244094491" top="0.74803149606299213" bottom="0.74803149606299213" header="0.31496062992125984" footer="0.31496062992125984"/>
  <pageSetup paperSize="9" scale="25" orientation="portrait" r:id="rId2"/>
  <headerFooter alignWithMargins="0"/>
  <rowBreaks count="2" manualBreakCount="2">
    <brk id="75" max="7" man="1"/>
    <brk id="131" max="7" man="1"/>
  </rowBreaks>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T39"/>
  <sheetViews>
    <sheetView showGridLines="0" zoomScaleNormal="100" workbookViewId="0">
      <selection activeCell="B33" sqref="B33"/>
    </sheetView>
  </sheetViews>
  <sheetFormatPr defaultColWidth="8" defaultRowHeight="12.75" x14ac:dyDescent="0.2"/>
  <cols>
    <col min="1" max="1" width="27.5703125" style="71" bestFit="1" customWidth="1"/>
    <col min="2" max="2" width="65" style="22" customWidth="1"/>
    <col min="3" max="3" width="42.7109375" style="22" customWidth="1"/>
    <col min="4" max="4" width="8" style="71" customWidth="1"/>
    <col min="5" max="12" width="8" style="71"/>
    <col min="13" max="16384" width="8" style="22"/>
  </cols>
  <sheetData>
    <row r="1" spans="1:7" ht="14.25" x14ac:dyDescent="0.2">
      <c r="A1" s="341"/>
      <c r="B1" s="89"/>
      <c r="C1" s="98"/>
    </row>
    <row r="2" spans="1:7" ht="15" x14ac:dyDescent="0.2">
      <c r="A2" s="1113"/>
      <c r="B2" s="1114" t="s">
        <v>259</v>
      </c>
      <c r="C2" s="1113"/>
      <c r="D2" s="97"/>
    </row>
    <row r="3" spans="1:7" ht="10.5" customHeight="1" x14ac:dyDescent="0.2">
      <c r="A3" s="1115"/>
      <c r="B3" s="1094" t="s">
        <v>677</v>
      </c>
      <c r="C3" s="1115"/>
      <c r="D3" s="97"/>
    </row>
    <row r="4" spans="1:7" s="71" customFormat="1" ht="19.7" hidden="1" customHeight="1" x14ac:dyDescent="0.2">
      <c r="A4" s="1351" t="s">
        <v>164</v>
      </c>
      <c r="B4" s="1352"/>
      <c r="C4" s="1352"/>
      <c r="D4" s="154"/>
    </row>
    <row r="5" spans="1:7" s="71" customFormat="1" ht="14.25" x14ac:dyDescent="0.2">
      <c r="A5" s="147"/>
      <c r="B5" s="148"/>
      <c r="C5" s="149"/>
    </row>
    <row r="6" spans="1:7" s="71" customFormat="1" x14ac:dyDescent="0.2">
      <c r="A6" s="154"/>
      <c r="C6" s="90"/>
    </row>
    <row r="7" spans="1:7" s="71" customFormat="1" x14ac:dyDescent="0.2">
      <c r="A7" s="154"/>
      <c r="B7" s="73"/>
      <c r="C7" s="90"/>
    </row>
    <row r="8" spans="1:7" s="71" customFormat="1" x14ac:dyDescent="0.2">
      <c r="A8" s="154"/>
      <c r="B8" s="73"/>
      <c r="C8" s="90"/>
    </row>
    <row r="9" spans="1:7" s="71" customFormat="1" x14ac:dyDescent="0.2">
      <c r="A9" s="154"/>
      <c r="B9" s="73"/>
      <c r="C9" s="90"/>
    </row>
    <row r="10" spans="1:7" s="71" customFormat="1" x14ac:dyDescent="0.2">
      <c r="A10" s="154"/>
      <c r="B10" s="73"/>
      <c r="C10" s="90"/>
    </row>
    <row r="11" spans="1:7" s="71" customFormat="1" x14ac:dyDescent="0.2">
      <c r="A11" s="154"/>
      <c r="B11" s="73"/>
      <c r="C11" s="90"/>
    </row>
    <row r="12" spans="1:7" s="71" customFormat="1" ht="13.5" thickBot="1" x14ac:dyDescent="0.25">
      <c r="A12" s="93"/>
      <c r="B12" s="91"/>
      <c r="C12" s="92"/>
    </row>
    <row r="13" spans="1:7" s="71" customFormat="1" x14ac:dyDescent="0.2"/>
    <row r="14" spans="1:7" s="71" customFormat="1" ht="15" x14ac:dyDescent="0.2">
      <c r="A14" s="70" t="s">
        <v>71</v>
      </c>
      <c r="B14" s="965" t="s">
        <v>353</v>
      </c>
      <c r="C14" s="78"/>
    </row>
    <row r="15" spans="1:7" s="71" customFormat="1" ht="15" x14ac:dyDescent="0.2">
      <c r="A15" s="70"/>
      <c r="B15" s="79"/>
      <c r="C15" s="78"/>
      <c r="D15" s="74"/>
    </row>
    <row r="16" spans="1:7" s="71" customFormat="1" ht="15" x14ac:dyDescent="0.2">
      <c r="A16" s="70" t="s">
        <v>325</v>
      </c>
      <c r="B16" s="1086" t="s">
        <v>368</v>
      </c>
      <c r="C16" s="1230"/>
      <c r="D16" s="74"/>
      <c r="E16" s="966"/>
      <c r="F16" s="966"/>
      <c r="G16" s="966"/>
    </row>
    <row r="17" spans="1:20" s="71" customFormat="1" ht="15" x14ac:dyDescent="0.2">
      <c r="A17" s="72" t="s">
        <v>61</v>
      </c>
      <c r="B17" s="1086"/>
      <c r="C17" s="1230"/>
      <c r="D17" s="74"/>
    </row>
    <row r="18" spans="1:20" ht="15" customHeight="1" x14ac:dyDescent="0.2">
      <c r="A18" s="70"/>
      <c r="B18" s="71"/>
      <c r="C18" s="71"/>
      <c r="M18" s="71"/>
      <c r="N18" s="71"/>
      <c r="O18" s="71"/>
      <c r="P18" s="71"/>
      <c r="Q18" s="71"/>
      <c r="R18" s="71"/>
      <c r="S18" s="71"/>
      <c r="T18" s="71"/>
    </row>
    <row r="19" spans="1:20" x14ac:dyDescent="0.2">
      <c r="A19" s="70"/>
      <c r="B19" s="76" t="s">
        <v>72</v>
      </c>
      <c r="C19" s="76" t="s">
        <v>73</v>
      </c>
      <c r="D19" s="75"/>
      <c r="M19" s="71"/>
      <c r="N19" s="71"/>
      <c r="O19" s="71"/>
      <c r="P19" s="71"/>
      <c r="Q19" s="71"/>
      <c r="R19" s="71"/>
      <c r="S19" s="71"/>
      <c r="T19" s="71"/>
    </row>
    <row r="20" spans="1:20" ht="15" customHeight="1" x14ac:dyDescent="0.2">
      <c r="A20" s="70"/>
      <c r="B20" s="1025"/>
      <c r="C20" s="1025"/>
      <c r="D20" s="989" t="s">
        <v>367</v>
      </c>
      <c r="E20" s="966"/>
      <c r="M20" s="71"/>
      <c r="N20" s="71"/>
      <c r="O20" s="71"/>
      <c r="P20" s="71"/>
      <c r="Q20" s="71"/>
      <c r="R20" s="71"/>
      <c r="S20" s="71"/>
      <c r="T20" s="71"/>
    </row>
    <row r="21" spans="1:20" ht="15" customHeight="1" x14ac:dyDescent="0.2">
      <c r="A21" s="592" t="s">
        <v>62</v>
      </c>
      <c r="B21" s="593">
        <f>IFERROR(DATEDIF(Startdatum,Einddatum,"Y")+ (DATEDIF(Startdatum,Einddatum,"YD")/365),"")</f>
        <v>0</v>
      </c>
      <c r="C21" s="594" t="s">
        <v>249</v>
      </c>
      <c r="D21" s="1074" t="s">
        <v>562</v>
      </c>
      <c r="M21" s="71"/>
      <c r="N21" s="71"/>
      <c r="O21" s="71"/>
      <c r="P21" s="71"/>
      <c r="Q21" s="71"/>
      <c r="R21" s="71"/>
      <c r="S21" s="71"/>
      <c r="T21" s="71"/>
    </row>
    <row r="22" spans="1:20" x14ac:dyDescent="0.2">
      <c r="B22" s="1353"/>
      <c r="C22" s="1353"/>
      <c r="D22" s="77"/>
      <c r="M22" s="71"/>
      <c r="N22" s="71"/>
      <c r="O22" s="71"/>
      <c r="P22" s="71"/>
      <c r="Q22" s="71"/>
      <c r="R22" s="71"/>
      <c r="S22" s="71"/>
      <c r="T22" s="71"/>
    </row>
    <row r="23" spans="1:20" ht="12.75" customHeight="1" x14ac:dyDescent="0.2">
      <c r="A23" s="342"/>
      <c r="B23" s="343" t="s">
        <v>263</v>
      </c>
      <c r="C23" s="293" t="s">
        <v>92</v>
      </c>
      <c r="M23" s="71"/>
      <c r="N23" s="71"/>
      <c r="O23" s="71"/>
      <c r="P23" s="71"/>
      <c r="Q23" s="71"/>
      <c r="R23" s="71"/>
      <c r="S23" s="71"/>
      <c r="T23" s="71"/>
    </row>
    <row r="24" spans="1:20" x14ac:dyDescent="0.2">
      <c r="A24" s="344" t="s">
        <v>287</v>
      </c>
      <c r="B24" s="1026"/>
      <c r="C24" s="1027" t="s">
        <v>368</v>
      </c>
      <c r="D24"/>
      <c r="J24" s="967"/>
      <c r="M24" s="71"/>
      <c r="N24" s="71"/>
      <c r="O24" s="71"/>
      <c r="P24" s="71"/>
      <c r="Q24" s="71"/>
      <c r="R24" s="71"/>
      <c r="S24" s="71"/>
      <c r="T24" s="71"/>
    </row>
    <row r="25" spans="1:20" x14ac:dyDescent="0.2">
      <c r="A25" s="344" t="s">
        <v>260</v>
      </c>
      <c r="B25" s="1026"/>
      <c r="C25" s="1027" t="s">
        <v>368</v>
      </c>
      <c r="D25" s="70" t="str">
        <f t="shared" ref="D25:D39" si="0">IF(AND(B25&gt;0,C25&lt;1),"← Selecteer het type organisatie uit de lijst","")</f>
        <v/>
      </c>
      <c r="J25" s="967"/>
      <c r="M25" s="71"/>
      <c r="N25" s="71"/>
      <c r="O25" s="71"/>
      <c r="P25" s="71"/>
      <c r="Q25" s="71"/>
      <c r="R25" s="71"/>
      <c r="S25" s="71"/>
      <c r="T25" s="71"/>
    </row>
    <row r="26" spans="1:20" x14ac:dyDescent="0.2">
      <c r="A26" s="344" t="s">
        <v>261</v>
      </c>
      <c r="B26" s="1026"/>
      <c r="C26" s="1027" t="s">
        <v>368</v>
      </c>
      <c r="D26" s="70" t="str">
        <f t="shared" si="0"/>
        <v/>
      </c>
      <c r="J26" s="967"/>
      <c r="M26" s="71"/>
      <c r="N26" s="71"/>
      <c r="O26" s="71"/>
      <c r="P26" s="71"/>
      <c r="Q26" s="71"/>
      <c r="R26" s="71"/>
      <c r="S26" s="71"/>
      <c r="T26" s="71"/>
    </row>
    <row r="27" spans="1:20" ht="12.75" customHeight="1" x14ac:dyDescent="0.2">
      <c r="A27" s="344" t="s">
        <v>262</v>
      </c>
      <c r="B27" s="1026"/>
      <c r="C27" s="1027" t="s">
        <v>368</v>
      </c>
      <c r="D27" s="70" t="str">
        <f t="shared" si="0"/>
        <v/>
      </c>
      <c r="J27" s="967"/>
    </row>
    <row r="28" spans="1:20" ht="12.75" customHeight="1" x14ac:dyDescent="0.2">
      <c r="A28" s="344" t="s">
        <v>331</v>
      </c>
      <c r="B28" s="1026"/>
      <c r="C28" s="1027" t="s">
        <v>368</v>
      </c>
      <c r="D28" s="70" t="str">
        <f t="shared" si="0"/>
        <v/>
      </c>
      <c r="J28" s="967"/>
    </row>
    <row r="29" spans="1:20" ht="12.75" customHeight="1" x14ac:dyDescent="0.2">
      <c r="A29" s="344" t="s">
        <v>332</v>
      </c>
      <c r="B29" s="1026"/>
      <c r="C29" s="1027" t="s">
        <v>368</v>
      </c>
      <c r="D29" s="70" t="str">
        <f t="shared" si="0"/>
        <v/>
      </c>
      <c r="J29" s="967"/>
    </row>
    <row r="30" spans="1:20" ht="12.75" customHeight="1" x14ac:dyDescent="0.2">
      <c r="A30" s="344" t="s">
        <v>333</v>
      </c>
      <c r="B30" s="1026"/>
      <c r="C30" s="1027" t="s">
        <v>368</v>
      </c>
      <c r="D30" s="70" t="str">
        <f t="shared" si="0"/>
        <v/>
      </c>
      <c r="J30" s="967"/>
    </row>
    <row r="31" spans="1:20" ht="12.75" customHeight="1" x14ac:dyDescent="0.2">
      <c r="A31" s="344" t="s">
        <v>334</v>
      </c>
      <c r="B31" s="1026"/>
      <c r="C31" s="1027" t="s">
        <v>368</v>
      </c>
      <c r="D31" s="70" t="str">
        <f t="shared" si="0"/>
        <v/>
      </c>
      <c r="J31" s="967"/>
    </row>
    <row r="32" spans="1:20" ht="12.75" customHeight="1" x14ac:dyDescent="0.2">
      <c r="A32" s="344" t="s">
        <v>335</v>
      </c>
      <c r="B32" s="1026"/>
      <c r="C32" s="1027" t="s">
        <v>368</v>
      </c>
      <c r="D32" s="70" t="str">
        <f t="shared" si="0"/>
        <v/>
      </c>
      <c r="J32" s="967"/>
    </row>
    <row r="33" spans="1:10" ht="12.75" customHeight="1" x14ac:dyDescent="0.2">
      <c r="A33" s="344" t="s">
        <v>336</v>
      </c>
      <c r="B33" s="1026"/>
      <c r="C33" s="1027" t="s">
        <v>368</v>
      </c>
      <c r="D33" s="70" t="str">
        <f t="shared" si="0"/>
        <v/>
      </c>
      <c r="J33" s="967"/>
    </row>
    <row r="34" spans="1:10" ht="12.75" customHeight="1" x14ac:dyDescent="0.2">
      <c r="A34" s="344" t="s">
        <v>337</v>
      </c>
      <c r="B34" s="1026"/>
      <c r="C34" s="1027" t="s">
        <v>368</v>
      </c>
      <c r="D34" s="70" t="str">
        <f t="shared" si="0"/>
        <v/>
      </c>
      <c r="J34" s="967"/>
    </row>
    <row r="35" spans="1:10" ht="13.5" customHeight="1" x14ac:dyDescent="0.2">
      <c r="A35" s="345" t="s">
        <v>288</v>
      </c>
      <c r="B35" s="346"/>
      <c r="C35" s="347"/>
      <c r="J35" s="967"/>
    </row>
    <row r="36" spans="1:10" x14ac:dyDescent="0.2">
      <c r="A36" s="344" t="s">
        <v>283</v>
      </c>
      <c r="B36" s="289"/>
      <c r="C36" s="290" t="s">
        <v>368</v>
      </c>
      <c r="D36" s="70" t="str">
        <f t="shared" si="0"/>
        <v/>
      </c>
      <c r="J36" s="967"/>
    </row>
    <row r="37" spans="1:10" x14ac:dyDescent="0.2">
      <c r="A37" s="344" t="s">
        <v>284</v>
      </c>
      <c r="B37" s="289"/>
      <c r="C37" s="290" t="s">
        <v>368</v>
      </c>
      <c r="D37" s="70" t="str">
        <f t="shared" si="0"/>
        <v/>
      </c>
      <c r="J37" s="967"/>
    </row>
    <row r="38" spans="1:10" x14ac:dyDescent="0.2">
      <c r="A38" s="344" t="s">
        <v>285</v>
      </c>
      <c r="B38" s="289"/>
      <c r="C38" s="290" t="s">
        <v>368</v>
      </c>
      <c r="D38" s="70" t="str">
        <f t="shared" si="0"/>
        <v/>
      </c>
    </row>
    <row r="39" spans="1:10" x14ac:dyDescent="0.2">
      <c r="A39" s="344" t="s">
        <v>286</v>
      </c>
      <c r="B39" s="289"/>
      <c r="C39" s="290" t="s">
        <v>368</v>
      </c>
      <c r="D39" s="70" t="str">
        <f t="shared" si="0"/>
        <v/>
      </c>
    </row>
  </sheetData>
  <sheetProtection algorithmName="SHA-512" hashValue="OOYHdf2V1YUvAZZqi+lfCj81DthzrC6TeZG223/jCGR7mmLRLWjuK/L5o4iMHnVxxIiEeFVxvVXemjGQXVe3Og==" saltValue="bc0c4nHhi4B3VzypJu9G1A==" spinCount="100000" sheet="1" objects="1" scenarios="1" selectLockedCells="1"/>
  <mergeCells count="2">
    <mergeCell ref="A4:C4"/>
    <mergeCell ref="B22:C22"/>
  </mergeCells>
  <phoneticPr fontId="8" type="noConversion"/>
  <dataValidations xWindow="446" yWindow="262" count="3">
    <dataValidation type="list" allowBlank="1" showInputMessage="1" showErrorMessage="1" sqref="C24:C34 C36:C39" xr:uid="{00000000-0002-0000-0100-000000000000}">
      <formula1>Organisatietype</formula1>
    </dataValidation>
    <dataValidation type="list" allowBlank="1" showInputMessage="1" showErrorMessage="1" sqref="B16" xr:uid="{00000000-0002-0000-0100-000001000000}">
      <formula1>Thema</formula1>
    </dataValidation>
    <dataValidation type="date" operator="lessThan" allowBlank="1" showInputMessage="1" showErrorMessage="1" error="De looptijd van het project mag maximaal 4 jaar bedragen" sqref="C20" xr:uid="{00000000-0002-0000-0100-000002000000}">
      <formula1>DATE(YEAR(B20)+4,MONTH(B20),DAY(B20))</formula1>
    </dataValidation>
  </dataValidations>
  <pageMargins left="0.23622047244094491" right="0.23622047244094491" top="0.74803149606299213" bottom="0.74803149606299213" header="0.31496062992125984" footer="0.31496062992125984"/>
  <pageSetup paperSize="9" scale="4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74">
    <tabColor rgb="FFFFFF00"/>
    <pageSetUpPr fitToPage="1"/>
  </sheetPr>
  <dimension ref="A1:AO209"/>
  <sheetViews>
    <sheetView showGridLines="0" zoomScaleNormal="100" zoomScaleSheetLayoutView="100" workbookViewId="0">
      <selection activeCell="D10" sqref="D10"/>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Project!B25</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Project!C25</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8.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c r="G156" s="41"/>
    </row>
    <row r="157" spans="2:13" ht="14.25" customHeight="1" x14ac:dyDescent="0.2">
      <c r="B157"/>
      <c r="C157"/>
      <c r="D157"/>
      <c r="E157"/>
      <c r="F157"/>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Ea9GwUm3lBu7szGHHhsrzy2nnmPXiWHmbrEiMfKGdUUJv2toOO2L6TsH4Qghp78MY6eefrxUoAkQ+GrgL/cP+Q==" saltValue="oecM+rVsvb/OW85rXSOwHw==" spinCount="100000" sheet="1" objects="1" scenarios="1" selectLockedCells="1"/>
  <dataConsolidate/>
  <mergeCells count="52">
    <mergeCell ref="B208:F208"/>
    <mergeCell ref="B200:F200"/>
    <mergeCell ref="B201:F201"/>
    <mergeCell ref="B202:F202"/>
    <mergeCell ref="B203:F203"/>
    <mergeCell ref="B206:F206"/>
    <mergeCell ref="B204:F204"/>
    <mergeCell ref="B207:F207"/>
    <mergeCell ref="B205:F205"/>
    <mergeCell ref="B198:F198"/>
    <mergeCell ref="B194:F194"/>
    <mergeCell ref="B183:F183"/>
    <mergeCell ref="B199:F199"/>
    <mergeCell ref="B195:F195"/>
    <mergeCell ref="B192:F192"/>
    <mergeCell ref="B193:F193"/>
    <mergeCell ref="B184:F184"/>
    <mergeCell ref="B185:F185"/>
    <mergeCell ref="B197:F197"/>
    <mergeCell ref="B196:F196"/>
    <mergeCell ref="B190:F190"/>
    <mergeCell ref="B191:F191"/>
    <mergeCell ref="B175:F175"/>
    <mergeCell ref="B178:F178"/>
    <mergeCell ref="B187:F187"/>
    <mergeCell ref="B188:F188"/>
    <mergeCell ref="B189:F189"/>
    <mergeCell ref="B186:F186"/>
    <mergeCell ref="B181:F181"/>
    <mergeCell ref="B182:F182"/>
    <mergeCell ref="B179:F179"/>
    <mergeCell ref="B170:F170"/>
    <mergeCell ref="B171:F171"/>
    <mergeCell ref="B172:F172"/>
    <mergeCell ref="B173:F173"/>
    <mergeCell ref="B174:F174"/>
    <mergeCell ref="B162:F162"/>
    <mergeCell ref="B163:F163"/>
    <mergeCell ref="C148:E148"/>
    <mergeCell ref="B180:F180"/>
    <mergeCell ref="B164:F164"/>
    <mergeCell ref="B165:F165"/>
    <mergeCell ref="B166:F166"/>
    <mergeCell ref="B167:F167"/>
    <mergeCell ref="B168:F168"/>
    <mergeCell ref="B169:F169"/>
    <mergeCell ref="B159:F159"/>
    <mergeCell ref="C152:E152"/>
    <mergeCell ref="B176:F176"/>
    <mergeCell ref="B160:F160"/>
    <mergeCell ref="B161:F161"/>
    <mergeCell ref="B177:F177"/>
  </mergeCells>
  <conditionalFormatting sqref="G147">
    <cfRule type="cellIs" dxfId="88" priority="8" stopIfTrue="1" operator="lessThan">
      <formula>1</formula>
    </cfRule>
  </conditionalFormatting>
  <conditionalFormatting sqref="G16:X64">
    <cfRule type="expression" dxfId="87" priority="7">
      <formula>$X$16</formula>
    </cfRule>
  </conditionalFormatting>
  <conditionalFormatting sqref="I6:I14 G16:X128">
    <cfRule type="expression" dxfId="86" priority="4" stopIfTrue="1">
      <formula>$AB$78</formula>
    </cfRule>
    <cfRule type="expression" dxfId="85" priority="5">
      <formula>$X$77</formula>
    </cfRule>
  </conditionalFormatting>
  <conditionalFormatting sqref="F141">
    <cfRule type="expression" dxfId="84"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300-000000000000}">
      <formula1>BTW</formula1>
    </dataValidation>
    <dataValidation type="list" allowBlank="1" showInputMessage="1" showErrorMessage="1" sqref="F142" xr:uid="{00000000-0002-0000-1300-000001000000}">
      <formula1>Opslag</formula1>
    </dataValidation>
    <dataValidation allowBlank="1" showErrorMessage="1" sqref="G11" xr:uid="{00000000-0002-0000-1300-000002000000}"/>
    <dataValidation type="list" allowBlank="1" showInputMessage="1" showErrorMessage="1" sqref="D10" xr:uid="{00000000-0002-0000-1300-000003000000}">
      <formula1>DemoKeuze</formula1>
    </dataValidation>
    <dataValidation type="list" allowBlank="1" showInputMessage="1" showErrorMessage="1" sqref="D11" xr:uid="{02613B76-2BEF-4C56-A8C7-9F069B84BB5A}">
      <formula1>IF($D$10&lt;&gt;"&lt;maak een keuze&gt;",IF($X$77=FALSE,ReferentieKeuze,IF($AB$78=FALSE,ReferentieKeuze47,"n.v.t.")),RefLeeg)</formula1>
    </dataValidation>
  </dataValidations>
  <hyperlinks>
    <hyperlink ref="B9" location="'Uitleg Demo (geen infra)'!A1" display="BTW (voor informatie, zie tabblad 'Uitleg Pilot')" xr:uid="{00000000-0004-0000-1300-000000000000}"/>
    <hyperlink ref="B143" location="Subsidiepercentages!Afdrukbereik" display="Maximaal subsidiepercentage (voor informatie, zie tabblad 'Subsidiepercentages')" xr:uid="{00000000-0004-0000-1300-000001000000}"/>
    <hyperlink ref="I12" r:id="rId1" xr:uid="{00000000-0004-0000-13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5">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Project!B26</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Project!C26</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h2SqLD80TGkPCgMb7QZhPpD+j8UOs55w7R1X4jCwBXeS8/AhtM90tofn5pixcHEUiPF2eWja8u1812p0hHXXYA==" saltValue="tIhnVMgzh8ZTfIUhGM/4NA==" spinCount="100000" sheet="1" objects="1" scenarios="1" selectLockedCells="1"/>
  <dataConsolidate/>
  <mergeCells count="52">
    <mergeCell ref="B208:F208"/>
    <mergeCell ref="B200:F200"/>
    <mergeCell ref="B201:F201"/>
    <mergeCell ref="B202:F202"/>
    <mergeCell ref="B203:F203"/>
    <mergeCell ref="B206:F206"/>
    <mergeCell ref="B204:F204"/>
    <mergeCell ref="B207:F207"/>
    <mergeCell ref="B205:F205"/>
    <mergeCell ref="B198:F198"/>
    <mergeCell ref="B194:F194"/>
    <mergeCell ref="B183:F183"/>
    <mergeCell ref="B199:F199"/>
    <mergeCell ref="B195:F195"/>
    <mergeCell ref="B192:F192"/>
    <mergeCell ref="B193:F193"/>
    <mergeCell ref="B184:F184"/>
    <mergeCell ref="B185:F185"/>
    <mergeCell ref="B197:F197"/>
    <mergeCell ref="B196:F196"/>
    <mergeCell ref="B190:F190"/>
    <mergeCell ref="B191:F191"/>
    <mergeCell ref="B175:F175"/>
    <mergeCell ref="B178:F178"/>
    <mergeCell ref="B187:F187"/>
    <mergeCell ref="B188:F188"/>
    <mergeCell ref="B189:F189"/>
    <mergeCell ref="B186:F186"/>
    <mergeCell ref="B181:F181"/>
    <mergeCell ref="B182:F182"/>
    <mergeCell ref="B179:F179"/>
    <mergeCell ref="B170:F170"/>
    <mergeCell ref="B171:F171"/>
    <mergeCell ref="B172:F172"/>
    <mergeCell ref="B173:F173"/>
    <mergeCell ref="B174:F174"/>
    <mergeCell ref="B162:F162"/>
    <mergeCell ref="B163:F163"/>
    <mergeCell ref="C148:E148"/>
    <mergeCell ref="B180:F180"/>
    <mergeCell ref="B164:F164"/>
    <mergeCell ref="B165:F165"/>
    <mergeCell ref="B166:F166"/>
    <mergeCell ref="B167:F167"/>
    <mergeCell ref="B168:F168"/>
    <mergeCell ref="B169:F169"/>
    <mergeCell ref="B159:F159"/>
    <mergeCell ref="C152:E152"/>
    <mergeCell ref="B176:F176"/>
    <mergeCell ref="B160:F160"/>
    <mergeCell ref="B161:F161"/>
    <mergeCell ref="B177:F177"/>
  </mergeCells>
  <conditionalFormatting sqref="G147">
    <cfRule type="cellIs" dxfId="83" priority="8" stopIfTrue="1" operator="lessThan">
      <formula>1</formula>
    </cfRule>
  </conditionalFormatting>
  <conditionalFormatting sqref="G16:X64">
    <cfRule type="expression" dxfId="82" priority="7">
      <formula>$X$16</formula>
    </cfRule>
  </conditionalFormatting>
  <conditionalFormatting sqref="I6:I14 G16:X128">
    <cfRule type="expression" dxfId="81" priority="4" stopIfTrue="1">
      <formula>$AB$78</formula>
    </cfRule>
    <cfRule type="expression" dxfId="80" priority="5">
      <formula>$X$77</formula>
    </cfRule>
  </conditionalFormatting>
  <conditionalFormatting sqref="F141">
    <cfRule type="expression" dxfId="79"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400-000000000000}">
      <formula1>BTW</formula1>
    </dataValidation>
    <dataValidation allowBlank="1" showErrorMessage="1" sqref="G11" xr:uid="{00000000-0002-0000-1400-000001000000}"/>
    <dataValidation type="list" allowBlank="1" showInputMessage="1" showErrorMessage="1" sqref="F142" xr:uid="{00000000-0002-0000-1400-000002000000}">
      <formula1>Opslag</formula1>
    </dataValidation>
    <dataValidation type="list" allowBlank="1" showInputMessage="1" showErrorMessage="1" sqref="D10" xr:uid="{00000000-0002-0000-1400-000003000000}">
      <formula1>DemoKeuze</formula1>
    </dataValidation>
    <dataValidation type="list" allowBlank="1" showInputMessage="1" showErrorMessage="1" sqref="D11" xr:uid="{4F3B8ACC-9741-4DA8-9D22-C2BC3749B1EB}">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400-000000000000}"/>
    <hyperlink ref="B9" location="'Uitleg Demo (geen infra)'!A1" display="BTW (voor informatie, zie tabblad 'Uitleg Pilot')" xr:uid="{00000000-0004-0000-1400-000001000000}"/>
    <hyperlink ref="I12" r:id="rId1" xr:uid="{00000000-0004-0000-14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78">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Project!B27</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Project!C27</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YuF/aoh0f+RCtmpc0xjSRoU6+2Xz1eQESYDJchtq4Gqd9MrWCNhZvvmbeUzglLDo8QAliK11noeQWNflOjA+Mg==" saltValue="g2JcKQvWAEv2/kZrQwTIFQ==" spinCount="100000" sheet="1" objects="1" scenarios="1" selectLockedCells="1"/>
  <dataConsolidate/>
  <mergeCells count="52">
    <mergeCell ref="B208:F208"/>
    <mergeCell ref="B200:F200"/>
    <mergeCell ref="B201:F201"/>
    <mergeCell ref="B202:F202"/>
    <mergeCell ref="B203:F203"/>
    <mergeCell ref="B206:F206"/>
    <mergeCell ref="B204:F204"/>
    <mergeCell ref="B207:F207"/>
    <mergeCell ref="B205:F205"/>
    <mergeCell ref="B198:F198"/>
    <mergeCell ref="B194:F194"/>
    <mergeCell ref="B183:F183"/>
    <mergeCell ref="B199:F199"/>
    <mergeCell ref="B195:F195"/>
    <mergeCell ref="B192:F192"/>
    <mergeCell ref="B193:F193"/>
    <mergeCell ref="B184:F184"/>
    <mergeCell ref="B185:F185"/>
    <mergeCell ref="B197:F197"/>
    <mergeCell ref="B196:F196"/>
    <mergeCell ref="B190:F190"/>
    <mergeCell ref="B191:F191"/>
    <mergeCell ref="B175:F175"/>
    <mergeCell ref="B178:F178"/>
    <mergeCell ref="B187:F187"/>
    <mergeCell ref="B188:F188"/>
    <mergeCell ref="B189:F189"/>
    <mergeCell ref="B186:F186"/>
    <mergeCell ref="B181:F181"/>
    <mergeCell ref="B182:F182"/>
    <mergeCell ref="B179:F179"/>
    <mergeCell ref="B170:F170"/>
    <mergeCell ref="B171:F171"/>
    <mergeCell ref="B172:F172"/>
    <mergeCell ref="B173:F173"/>
    <mergeCell ref="B174:F174"/>
    <mergeCell ref="B162:F162"/>
    <mergeCell ref="B163:F163"/>
    <mergeCell ref="C148:E148"/>
    <mergeCell ref="B180:F180"/>
    <mergeCell ref="B164:F164"/>
    <mergeCell ref="B165:F165"/>
    <mergeCell ref="B166:F166"/>
    <mergeCell ref="B167:F167"/>
    <mergeCell ref="B168:F168"/>
    <mergeCell ref="B169:F169"/>
    <mergeCell ref="B159:F159"/>
    <mergeCell ref="C152:E152"/>
    <mergeCell ref="B176:F176"/>
    <mergeCell ref="B160:F160"/>
    <mergeCell ref="B161:F161"/>
    <mergeCell ref="B177:F177"/>
  </mergeCells>
  <conditionalFormatting sqref="G147">
    <cfRule type="cellIs" dxfId="78" priority="8" stopIfTrue="1" operator="lessThan">
      <formula>1</formula>
    </cfRule>
  </conditionalFormatting>
  <conditionalFormatting sqref="G16:X64">
    <cfRule type="expression" dxfId="77" priority="7">
      <formula>$X$16</formula>
    </cfRule>
  </conditionalFormatting>
  <conditionalFormatting sqref="I6:I14 G16:X128">
    <cfRule type="expression" dxfId="76" priority="4" stopIfTrue="1">
      <formula>$AB$78</formula>
    </cfRule>
    <cfRule type="expression" dxfId="75" priority="5">
      <formula>$X$77</formula>
    </cfRule>
  </conditionalFormatting>
  <conditionalFormatting sqref="F141">
    <cfRule type="expression" dxfId="74"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500-000000000000}">
      <formula1>BTW</formula1>
    </dataValidation>
    <dataValidation type="list" allowBlank="1" showInputMessage="1" showErrorMessage="1" sqref="F142" xr:uid="{00000000-0002-0000-1500-000001000000}">
      <formula1>Opslag</formula1>
    </dataValidation>
    <dataValidation allowBlank="1" showErrorMessage="1" sqref="G11" xr:uid="{00000000-0002-0000-1500-000002000000}"/>
    <dataValidation type="list" allowBlank="1" showInputMessage="1" showErrorMessage="1" sqref="D10" xr:uid="{00000000-0002-0000-1500-000003000000}">
      <formula1>DemoKeuze</formula1>
    </dataValidation>
    <dataValidation type="list" allowBlank="1" showInputMessage="1" showErrorMessage="1" sqref="D11" xr:uid="{2C496FD6-117D-41FD-A32D-1E47D9ACF2DF}">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500-000000000000}"/>
    <hyperlink ref="B9" location="'Uitleg Demo (geen infra)'!A1" display="BTW (voor informatie, zie tabblad 'Uitleg Pilot')" xr:uid="{00000000-0004-0000-1500-000001000000}"/>
    <hyperlink ref="I12" r:id="rId1" xr:uid="{00000000-0004-0000-15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2" manualBreakCount="2">
    <brk id="1" max="197" man="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86">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Project!B28</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174" t="s">
        <v>92</v>
      </c>
      <c r="C8" s="174"/>
      <c r="D8" s="991" t="str">
        <f>Project!C28</f>
        <v>&lt;maak een keuze&gt;</v>
      </c>
      <c r="E8" s="992"/>
      <c r="F8" s="993"/>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OLiOjks0cyJx3dZYX1pgsrpwOb5i5GIRp1347AJpenUN9QzSxBfH9R0du0n46NyxIPMOe8pp71pxrWSLBTyZXg==" saltValue="/xgQhtQBDQghdYit/JmiNQ=="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73" priority="8" stopIfTrue="1" operator="lessThan">
      <formula>1</formula>
    </cfRule>
  </conditionalFormatting>
  <conditionalFormatting sqref="G16:X64">
    <cfRule type="expression" dxfId="72" priority="7">
      <formula>$X$16</formula>
    </cfRule>
  </conditionalFormatting>
  <conditionalFormatting sqref="I6:I14 G16:X128">
    <cfRule type="expression" dxfId="71" priority="4" stopIfTrue="1">
      <formula>$AB$78</formula>
    </cfRule>
    <cfRule type="expression" dxfId="70" priority="5">
      <formula>$X$77</formula>
    </cfRule>
  </conditionalFormatting>
  <conditionalFormatting sqref="F141">
    <cfRule type="expression" dxfId="69"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600-000000000000}">
      <formula1>BTW</formula1>
    </dataValidation>
    <dataValidation allowBlank="1" showErrorMessage="1" sqref="G11" xr:uid="{00000000-0002-0000-1600-000001000000}"/>
    <dataValidation type="list" allowBlank="1" showInputMessage="1" showErrorMessage="1" sqref="F142" xr:uid="{00000000-0002-0000-1600-000002000000}">
      <formula1>Opslag</formula1>
    </dataValidation>
    <dataValidation type="list" allowBlank="1" showInputMessage="1" showErrorMessage="1" sqref="D10" xr:uid="{00000000-0002-0000-1600-000003000000}">
      <formula1>DemoKeuze</formula1>
    </dataValidation>
    <dataValidation type="list" allowBlank="1" showInputMessage="1" showErrorMessage="1" sqref="D11" xr:uid="{F186C29D-9492-4B28-BA71-DF9DDF31D000}">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600-000000000000}"/>
    <hyperlink ref="B9" location="'Uitleg Demo (geen infra)'!A1" display="BTW (voor informatie, zie tabblad 'Uitleg Pilot')" xr:uid="{00000000-0004-0000-1600-000001000000}"/>
    <hyperlink ref="I12" r:id="rId1" xr:uid="{00000000-0004-0000-16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87">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Project!B29</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Project!C29</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mUtI1Wr+jAoCejzUiREHIf3TslNu/WJghXaABMPcJrvYh5P/LgKWT2uNqc0cegswHldL8XnmGdt5fTVZtaHieA==" saltValue="TRI2giAERjUYLR5CVtTgJw=="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68" priority="8" stopIfTrue="1" operator="lessThan">
      <formula>1</formula>
    </cfRule>
  </conditionalFormatting>
  <conditionalFormatting sqref="G16:X64">
    <cfRule type="expression" dxfId="67" priority="7">
      <formula>$X$16</formula>
    </cfRule>
  </conditionalFormatting>
  <conditionalFormatting sqref="I6:I14 G16:X128">
    <cfRule type="expression" dxfId="66" priority="4" stopIfTrue="1">
      <formula>$AB$78</formula>
    </cfRule>
    <cfRule type="expression" dxfId="65" priority="5">
      <formula>$X$77</formula>
    </cfRule>
  </conditionalFormatting>
  <conditionalFormatting sqref="F141">
    <cfRule type="expression" dxfId="64"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700-000000000000}">
      <formula1>BTW</formula1>
    </dataValidation>
    <dataValidation type="list" allowBlank="1" showInputMessage="1" showErrorMessage="1" sqref="F142" xr:uid="{00000000-0002-0000-1700-000001000000}">
      <formula1>Opslag</formula1>
    </dataValidation>
    <dataValidation allowBlank="1" showErrorMessage="1" sqref="G11" xr:uid="{00000000-0002-0000-1700-000002000000}"/>
    <dataValidation type="list" allowBlank="1" showInputMessage="1" showErrorMessage="1" sqref="D10" xr:uid="{00000000-0002-0000-1700-000003000000}">
      <formula1>DemoKeuze</formula1>
    </dataValidation>
    <dataValidation type="list" allowBlank="1" showInputMessage="1" showErrorMessage="1" sqref="D11" xr:uid="{86AAA0F8-2B31-4D54-9F84-327823F18B28}">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700-000000000000}"/>
    <hyperlink ref="B9" location="'Uitleg Demo (geen infra)'!A1" display="BTW (voor informatie, zie tabblad 'Uitleg Pilot')" xr:uid="{00000000-0004-0000-1700-000001000000}"/>
    <hyperlink ref="I12" r:id="rId1" xr:uid="{00000000-0004-0000-17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88">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Project!B30</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Project!C30</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R5g7wdwtN5ve4JVFlE8ZhBGuW6JHE7E97Hf1yR6qHq6q4NUwJVU+itN95vXxFNUKBVm9Uc4SGtqXsD5SQyfBtg==" saltValue="HIJgVuOH2ozXlFG00Qo/IA=="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63" priority="8" stopIfTrue="1" operator="lessThan">
      <formula>1</formula>
    </cfRule>
  </conditionalFormatting>
  <conditionalFormatting sqref="G16:X64">
    <cfRule type="expression" dxfId="62" priority="7">
      <formula>$X$16</formula>
    </cfRule>
  </conditionalFormatting>
  <conditionalFormatting sqref="I6:I14 G16:X128">
    <cfRule type="expression" dxfId="61" priority="4" stopIfTrue="1">
      <formula>$AB$78</formula>
    </cfRule>
    <cfRule type="expression" dxfId="60" priority="5">
      <formula>$X$77</formula>
    </cfRule>
  </conditionalFormatting>
  <conditionalFormatting sqref="F141">
    <cfRule type="expression" dxfId="59"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800-000000000000}">
      <formula1>BTW</formula1>
    </dataValidation>
    <dataValidation allowBlank="1" showErrorMessage="1" sqref="G11" xr:uid="{00000000-0002-0000-1800-000001000000}"/>
    <dataValidation type="list" allowBlank="1" showInputMessage="1" showErrorMessage="1" sqref="F142" xr:uid="{00000000-0002-0000-1800-000002000000}">
      <formula1>Opslag</formula1>
    </dataValidation>
    <dataValidation type="list" allowBlank="1" showInputMessage="1" showErrorMessage="1" sqref="D10" xr:uid="{00000000-0002-0000-1800-000003000000}">
      <formula1>DemoKeuze</formula1>
    </dataValidation>
    <dataValidation type="list" allowBlank="1" showInputMessage="1" showErrorMessage="1" sqref="D11" xr:uid="{E37D9377-8155-4152-A163-7DAFCA06BE11}">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800-000000000000}"/>
    <hyperlink ref="B9" location="'Uitleg Demo (geen infra)'!A1" display="BTW (voor informatie, zie tabblad 'Uitleg Pilot')" xr:uid="{00000000-0004-0000-1800-000001000000}"/>
    <hyperlink ref="I12" r:id="rId1" xr:uid="{00000000-0004-0000-18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9">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Project!B31</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Project!C31</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6QaBKoxJhZv5irtEGJAuqXMOzSQhDGJ0egg/Nq5U40VGLPyy97/jot6uvW8t8qbUvmWR9CMajztf19xPTpXnLw==" saltValue="4I7Ovl0P9Pzav+B09vZdsA=="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58" priority="8" stopIfTrue="1" operator="lessThan">
      <formula>1</formula>
    </cfRule>
  </conditionalFormatting>
  <conditionalFormatting sqref="G16:X64">
    <cfRule type="expression" dxfId="57" priority="7">
      <formula>$X$16</formula>
    </cfRule>
  </conditionalFormatting>
  <conditionalFormatting sqref="I6:I14 G16:X128">
    <cfRule type="expression" dxfId="56" priority="4" stopIfTrue="1">
      <formula>$AB$78</formula>
    </cfRule>
    <cfRule type="expression" dxfId="55" priority="5">
      <formula>$X$77</formula>
    </cfRule>
  </conditionalFormatting>
  <conditionalFormatting sqref="F141">
    <cfRule type="expression" dxfId="54"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900-000000000000}">
      <formula1>BTW</formula1>
    </dataValidation>
    <dataValidation type="list" allowBlank="1" showInputMessage="1" showErrorMessage="1" sqref="F142" xr:uid="{00000000-0002-0000-1900-000001000000}">
      <formula1>Opslag</formula1>
    </dataValidation>
    <dataValidation allowBlank="1" showErrorMessage="1" sqref="G11" xr:uid="{00000000-0002-0000-1900-000002000000}"/>
    <dataValidation type="list" allowBlank="1" showInputMessage="1" showErrorMessage="1" sqref="D10" xr:uid="{00000000-0002-0000-1900-000003000000}">
      <formula1>DemoKeuze</formula1>
    </dataValidation>
    <dataValidation type="list" allowBlank="1" showInputMessage="1" showErrorMessage="1" sqref="D11" xr:uid="{AC956D64-E72D-436E-9646-65DACDB2F656}">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900-000000000000}"/>
    <hyperlink ref="B9" location="'Uitleg Demo (geen infra)'!A1" display="BTW (voor informatie, zie tabblad 'Uitleg Pilot')" xr:uid="{00000000-0004-0000-1900-000001000000}"/>
    <hyperlink ref="I12" r:id="rId1" xr:uid="{00000000-0004-0000-19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90">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Project!B32</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Project!C32</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7.7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ySHOXap3fXpHe8ndf3gP+fkggFYy5Q6PPODQQZTr7OeCLhdZl49qUuobB0pcwgvCL4gMHW5hxu0KGMzYAnJ7qA==" saltValue="/ePVpIbiS8+m2VB/OI3IaA=="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53" priority="8" stopIfTrue="1" operator="lessThan">
      <formula>1</formula>
    </cfRule>
  </conditionalFormatting>
  <conditionalFormatting sqref="G16:X64">
    <cfRule type="expression" dxfId="52" priority="7">
      <formula>$X$16</formula>
    </cfRule>
  </conditionalFormatting>
  <conditionalFormatting sqref="I6:I14 G16:X128">
    <cfRule type="expression" dxfId="51" priority="4" stopIfTrue="1">
      <formula>$AB$78</formula>
    </cfRule>
    <cfRule type="expression" dxfId="50" priority="5">
      <formula>$X$77</formula>
    </cfRule>
  </conditionalFormatting>
  <conditionalFormatting sqref="F141">
    <cfRule type="expression" dxfId="49"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A00-000000000000}">
      <formula1>BTW</formula1>
    </dataValidation>
    <dataValidation allowBlank="1" showErrorMessage="1" sqref="G11" xr:uid="{00000000-0002-0000-1A00-000001000000}"/>
    <dataValidation type="list" allowBlank="1" showInputMessage="1" showErrorMessage="1" sqref="F142" xr:uid="{00000000-0002-0000-1A00-000002000000}">
      <formula1>Opslag</formula1>
    </dataValidation>
    <dataValidation type="list" allowBlank="1" showInputMessage="1" showErrorMessage="1" sqref="D10" xr:uid="{00000000-0002-0000-1A00-000003000000}">
      <formula1>DemoKeuze</formula1>
    </dataValidation>
    <dataValidation type="list" allowBlank="1" showInputMessage="1" showErrorMessage="1" sqref="D11" xr:uid="{736766C9-A31B-43B4-867A-21956C793461}">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A00-000000000000}"/>
    <hyperlink ref="B9" location="'Uitleg Demo (geen infra)'!A1" display="BTW (voor informatie, zie tabblad 'Uitleg Pilot')" xr:uid="{00000000-0004-0000-1A00-000001000000}"/>
    <hyperlink ref="I12" r:id="rId1" xr:uid="{00000000-0004-0000-1A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91">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Project!B33</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Project!C33</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8.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q3OhPJsU6+WPR6gya1XzCS44/HICjMQxrPB2k25BayiJU7Qm8rpdeh39xMsvt5UwyPMsujDAFpL64hSapYTmaA==" saltValue="WRcZuV9ErJ0Y5qXLBaGqgQ=="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48" priority="8" stopIfTrue="1" operator="lessThan">
      <formula>1</formula>
    </cfRule>
  </conditionalFormatting>
  <conditionalFormatting sqref="G16:X64">
    <cfRule type="expression" dxfId="47" priority="7">
      <formula>$X$16</formula>
    </cfRule>
  </conditionalFormatting>
  <conditionalFormatting sqref="I6:I14 G16:X128">
    <cfRule type="expression" dxfId="46" priority="4" stopIfTrue="1">
      <formula>$AB$78</formula>
    </cfRule>
    <cfRule type="expression" dxfId="45" priority="5">
      <formula>$X$77</formula>
    </cfRule>
  </conditionalFormatting>
  <conditionalFormatting sqref="F141">
    <cfRule type="expression" dxfId="44"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B00-000000000000}">
      <formula1>BTW</formula1>
    </dataValidation>
    <dataValidation type="list" allowBlank="1" showInputMessage="1" showErrorMessage="1" sqref="F142" xr:uid="{00000000-0002-0000-1B00-000001000000}">
      <formula1>Opslag</formula1>
    </dataValidation>
    <dataValidation allowBlank="1" showErrorMessage="1" sqref="G11" xr:uid="{00000000-0002-0000-1B00-000002000000}"/>
    <dataValidation type="list" allowBlank="1" showInputMessage="1" showErrorMessage="1" sqref="D10" xr:uid="{00000000-0002-0000-1B00-000003000000}">
      <formula1>DemoKeuze</formula1>
    </dataValidation>
    <dataValidation type="list" allowBlank="1" showInputMessage="1" showErrorMessage="1" sqref="D11" xr:uid="{CBBB30BE-8D32-427D-83E4-12249EC044E5}">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B00-000000000000}"/>
    <hyperlink ref="B9" location="'Uitleg Demo (geen infra)'!A1" display="BTW (voor informatie, zie tabblad 'Uitleg Pilot')" xr:uid="{00000000-0004-0000-1B00-000001000000}"/>
    <hyperlink ref="I12" r:id="rId1" xr:uid="{00000000-0004-0000-1B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92">
    <tabColor rgb="FFFFFF00"/>
    <pageSetUpPr fitToPage="1"/>
  </sheetPr>
  <dimension ref="A1:AO209"/>
  <sheetViews>
    <sheetView showGridLines="0" zoomScaleNormal="100" zoomScaleSheetLayoutView="100" workbookViewId="0">
      <selection activeCell="V26" sqref="V26"/>
    </sheetView>
  </sheetViews>
  <sheetFormatPr defaultColWidth="8" defaultRowHeight="14.25" x14ac:dyDescent="0.2"/>
  <cols>
    <col min="1" max="1" width="2" style="43" customWidth="1"/>
    <col min="2" max="2" width="21.7109375" style="23" customWidth="1"/>
    <col min="3" max="3" width="42" style="23" customWidth="1"/>
    <col min="4" max="4" width="71.42578125" style="23" customWidth="1"/>
    <col min="5" max="5" width="14.85546875" style="23" customWidth="1"/>
    <col min="6" max="6" width="20.28515625" style="36" customWidth="1"/>
    <col min="7" max="7" width="15" style="23" customWidth="1"/>
    <col min="8" max="8" width="12" style="23" customWidth="1"/>
    <col min="9" max="24" width="8.140625" style="23" customWidth="1"/>
    <col min="25" max="25" width="8" style="23" customWidth="1"/>
    <col min="26" max="41" width="8" style="23" hidden="1" customWidth="1"/>
    <col min="42" max="16384" width="8" style="23"/>
  </cols>
  <sheetData>
    <row r="1" spans="1:41" ht="15.75" x14ac:dyDescent="0.25">
      <c r="A1" s="45"/>
      <c r="B1" s="56" t="s">
        <v>398</v>
      </c>
      <c r="C1" s="45"/>
      <c r="D1" s="45"/>
      <c r="E1" s="170" t="str">
        <f>Project!B14</f>
        <v>[Dit veld wordt door RVO ingevuld]</v>
      </c>
      <c r="F1" s="45"/>
      <c r="G1" s="45"/>
      <c r="H1" s="46"/>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row>
    <row r="2" spans="1:41" ht="15.75" x14ac:dyDescent="0.25">
      <c r="A2" s="42"/>
      <c r="B2" s="171"/>
      <c r="C2" s="42"/>
      <c r="D2" s="42"/>
      <c r="E2" s="42"/>
      <c r="F2" s="51"/>
      <c r="G2" s="51"/>
      <c r="H2" s="46"/>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row>
    <row r="3" spans="1:41" x14ac:dyDescent="0.2">
      <c r="A3" s="49"/>
      <c r="B3" s="49"/>
      <c r="C3" s="49"/>
      <c r="D3" s="49"/>
      <c r="E3" s="49"/>
      <c r="F3" s="55"/>
      <c r="G3" s="55"/>
      <c r="H3" s="47"/>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row>
    <row r="4" spans="1:41" ht="15" x14ac:dyDescent="0.2">
      <c r="A4" s="49"/>
      <c r="B4" s="172" t="s">
        <v>194</v>
      </c>
      <c r="C4" s="172"/>
      <c r="D4" s="176"/>
      <c r="E4" s="176"/>
      <c r="F4" s="176"/>
      <c r="G4" s="705"/>
      <c r="H4" s="706"/>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row>
    <row r="5" spans="1:41" x14ac:dyDescent="0.2">
      <c r="A5" s="49"/>
      <c r="B5" s="173"/>
      <c r="C5" s="173"/>
      <c r="D5" s="48"/>
      <c r="E5" s="48"/>
      <c r="F5" s="48"/>
      <c r="G5" s="48"/>
      <c r="H5" s="47"/>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row>
    <row r="6" spans="1:41" ht="14.25" customHeight="1" x14ac:dyDescent="0.2">
      <c r="A6" s="49"/>
      <c r="B6" s="174" t="s">
        <v>93</v>
      </c>
      <c r="C6" s="174"/>
      <c r="D6" s="991">
        <f>Project!B34</f>
        <v>0</v>
      </c>
      <c r="E6" s="992"/>
      <c r="F6" s="993"/>
      <c r="G6" s="708"/>
      <c r="H6" s="54"/>
      <c r="I6" s="1043" t="s">
        <v>233</v>
      </c>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row>
    <row r="7" spans="1:41" ht="14.25" customHeight="1" x14ac:dyDescent="0.2">
      <c r="A7" s="49"/>
      <c r="B7" s="174" t="s">
        <v>94</v>
      </c>
      <c r="C7" s="174"/>
      <c r="D7" s="991">
        <f>Project!B17</f>
        <v>0</v>
      </c>
      <c r="E7" s="992"/>
      <c r="F7" s="993"/>
      <c r="G7" s="708"/>
      <c r="H7" s="54"/>
      <c r="I7" s="1044">
        <v>4.6399999999999997E-2</v>
      </c>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row>
    <row r="8" spans="1:41" ht="14.25" customHeight="1" x14ac:dyDescent="0.2">
      <c r="A8" s="49"/>
      <c r="B8" s="855" t="s">
        <v>92</v>
      </c>
      <c r="C8" s="671"/>
      <c r="D8" s="994" t="str">
        <f>Project!C34</f>
        <v>&lt;maak een keuze&gt;</v>
      </c>
      <c r="E8" s="995"/>
      <c r="F8" s="996"/>
      <c r="G8" s="708"/>
      <c r="H8" s="54"/>
      <c r="I8" s="1068" t="s">
        <v>556</v>
      </c>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row>
    <row r="9" spans="1:41" ht="14.25" customHeight="1" x14ac:dyDescent="0.2">
      <c r="A9" s="49"/>
      <c r="B9" s="316" t="s">
        <v>520</v>
      </c>
      <c r="C9" s="316"/>
      <c r="D9" s="999" t="s">
        <v>368</v>
      </c>
      <c r="E9" s="1228"/>
      <c r="F9" s="1229"/>
      <c r="G9" s="708"/>
      <c r="H9" s="54"/>
      <c r="I9" s="1068" t="s">
        <v>563</v>
      </c>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row>
    <row r="10" spans="1:41" ht="14.25" customHeight="1" x14ac:dyDescent="0.2">
      <c r="A10" s="49"/>
      <c r="B10" s="55" t="s">
        <v>405</v>
      </c>
      <c r="C10" s="1079"/>
      <c r="D10" s="1087" t="s">
        <v>368</v>
      </c>
      <c r="E10" s="1228"/>
      <c r="F10" s="1229"/>
      <c r="H10" s="54"/>
      <c r="I10" s="1068" t="s">
        <v>557</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row>
    <row r="11" spans="1:41" ht="14.25" customHeight="1" x14ac:dyDescent="0.2">
      <c r="A11"/>
      <c r="B11" s="696" t="s">
        <v>657</v>
      </c>
      <c r="C11" s="696"/>
      <c r="D11" s="1092" t="s">
        <v>368</v>
      </c>
      <c r="E11" s="1228"/>
      <c r="F11" s="1229"/>
      <c r="G11" s="1039"/>
      <c r="H11" s="54"/>
      <c r="I11" s="1068" t="s">
        <v>558</v>
      </c>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row>
    <row r="12" spans="1:41" ht="14.25" customHeight="1" x14ac:dyDescent="0.2">
      <c r="A12" s="49"/>
      <c r="G12" s="1039"/>
      <c r="H12" s="694"/>
      <c r="I12" s="1069" t="s">
        <v>559</v>
      </c>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row>
    <row r="13" spans="1:41" x14ac:dyDescent="0.2">
      <c r="A13" s="49"/>
      <c r="F13" s="23"/>
      <c r="G13" s="708"/>
      <c r="H13" s="694"/>
      <c r="I13" s="1070" t="s">
        <v>560</v>
      </c>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row>
    <row r="14" spans="1:41" x14ac:dyDescent="0.2">
      <c r="A14" s="49"/>
      <c r="B14" s="55"/>
      <c r="C14" s="55"/>
      <c r="D14" s="694"/>
      <c r="E14" s="694"/>
      <c r="F14" s="694"/>
      <c r="G14" s="694"/>
      <c r="H14" s="694"/>
      <c r="I14" s="1068" t="s">
        <v>561</v>
      </c>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row>
    <row r="15" spans="1:41" x14ac:dyDescent="0.2">
      <c r="E15" s="36"/>
      <c r="F15" s="23"/>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row>
    <row r="16" spans="1:41" x14ac:dyDescent="0.2">
      <c r="B16" s="618" t="s">
        <v>75</v>
      </c>
      <c r="C16" s="619"/>
      <c r="D16" s="621"/>
      <c r="E16" s="24"/>
      <c r="F16" s="26"/>
      <c r="G16" s="1040"/>
      <c r="H16" s="1055" t="s">
        <v>547</v>
      </c>
      <c r="I16" s="1041"/>
      <c r="J16" s="1040"/>
      <c r="K16" s="1040"/>
      <c r="L16" s="1040"/>
      <c r="M16" s="1040"/>
      <c r="N16" s="1040"/>
      <c r="O16" s="1040"/>
      <c r="P16" s="1040"/>
      <c r="Q16" s="1040"/>
      <c r="R16" s="1040"/>
      <c r="S16" s="1040"/>
      <c r="T16" s="1040"/>
      <c r="U16" s="1040"/>
      <c r="V16" s="1040"/>
      <c r="W16" s="1040"/>
      <c r="X16" s="1038" t="b">
        <f>IF(ISERROR(SEARCH("lease",$D$11,1)&gt;0),TRUE,IF(SEARCH("lease",$D$11,1)&gt;0,FALSE))</f>
        <v>1</v>
      </c>
      <c r="Y16" s="708"/>
      <c r="Z16" s="708"/>
      <c r="AA16" s="708"/>
      <c r="AB16" s="708"/>
      <c r="AC16" s="708"/>
      <c r="AD16" s="708"/>
      <c r="AE16" s="708"/>
      <c r="AF16" s="708"/>
      <c r="AG16" s="708"/>
      <c r="AH16" s="708"/>
      <c r="AI16" s="708"/>
      <c r="AJ16" s="708"/>
      <c r="AK16" s="708"/>
      <c r="AL16" s="708"/>
      <c r="AM16" s="708"/>
      <c r="AN16" s="708"/>
      <c r="AO16" s="708"/>
    </row>
    <row r="17" spans="2:41" x14ac:dyDescent="0.2">
      <c r="D17" s="27"/>
      <c r="E17" s="27"/>
      <c r="F17" s="30"/>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row>
    <row r="18" spans="2:41" x14ac:dyDescent="0.2">
      <c r="B18" s="618" t="s">
        <v>200</v>
      </c>
      <c r="C18" s="618"/>
      <c r="D18" s="623"/>
      <c r="E18" s="703"/>
      <c r="F18" s="704"/>
      <c r="G18" s="708"/>
      <c r="H18" s="1046" t="s">
        <v>235</v>
      </c>
      <c r="I18" s="1047">
        <f>YEAR(Startdatum)</f>
        <v>1900</v>
      </c>
      <c r="J18" s="1048">
        <f t="shared" ref="J18:X18" si="0">I18+1</f>
        <v>1901</v>
      </c>
      <c r="K18" s="1048">
        <f t="shared" si="0"/>
        <v>1902</v>
      </c>
      <c r="L18" s="1048">
        <f t="shared" si="0"/>
        <v>1903</v>
      </c>
      <c r="M18" s="1048">
        <f t="shared" si="0"/>
        <v>1904</v>
      </c>
      <c r="N18" s="1048">
        <f t="shared" si="0"/>
        <v>1905</v>
      </c>
      <c r="O18" s="1048">
        <f t="shared" si="0"/>
        <v>1906</v>
      </c>
      <c r="P18" s="1048">
        <f t="shared" si="0"/>
        <v>1907</v>
      </c>
      <c r="Q18" s="1048">
        <f t="shared" si="0"/>
        <v>1908</v>
      </c>
      <c r="R18" s="1048">
        <f t="shared" si="0"/>
        <v>1909</v>
      </c>
      <c r="S18" s="1048">
        <f t="shared" si="0"/>
        <v>1910</v>
      </c>
      <c r="T18" s="1048">
        <f t="shared" si="0"/>
        <v>1911</v>
      </c>
      <c r="U18" s="1048">
        <f t="shared" si="0"/>
        <v>1912</v>
      </c>
      <c r="V18" s="1048">
        <f t="shared" si="0"/>
        <v>1913</v>
      </c>
      <c r="W18" s="1048">
        <f t="shared" si="0"/>
        <v>1914</v>
      </c>
      <c r="X18" s="1048">
        <f t="shared" si="0"/>
        <v>1915</v>
      </c>
      <c r="Y18" s="708"/>
      <c r="Z18" s="708"/>
      <c r="AA18" s="708"/>
      <c r="AB18" s="708"/>
      <c r="AC18" s="708"/>
      <c r="AD18" s="708"/>
      <c r="AE18" s="708"/>
      <c r="AF18" s="708"/>
      <c r="AG18" s="708"/>
      <c r="AH18" s="708"/>
      <c r="AI18" s="708"/>
      <c r="AJ18" s="708"/>
      <c r="AK18" s="708"/>
      <c r="AL18" s="708"/>
      <c r="AM18" s="708"/>
      <c r="AN18" s="708"/>
      <c r="AO18" s="708"/>
    </row>
    <row r="19" spans="2:41" x14ac:dyDescent="0.2">
      <c r="B19" s="707" t="s">
        <v>101</v>
      </c>
      <c r="C19" s="709"/>
      <c r="D19" s="707"/>
      <c r="E19" s="707"/>
      <c r="F19" s="710" t="s">
        <v>1</v>
      </c>
      <c r="G19" s="708"/>
      <c r="H19" s="1057" t="s">
        <v>546</v>
      </c>
      <c r="I19" s="708"/>
      <c r="J19" s="1049"/>
      <c r="K19" s="1049"/>
      <c r="L19" s="1049"/>
      <c r="M19" s="1049"/>
      <c r="N19" s="1042"/>
      <c r="O19" s="1042"/>
      <c r="P19" s="1042"/>
      <c r="Q19" s="1042"/>
      <c r="R19" s="1042"/>
      <c r="S19" s="1042"/>
      <c r="T19" s="1042"/>
      <c r="U19" s="1042"/>
      <c r="V19" s="1042"/>
      <c r="W19" s="1042"/>
      <c r="X19" s="1042"/>
      <c r="Y19" s="708"/>
      <c r="Z19" s="708"/>
      <c r="AA19" s="708"/>
      <c r="AB19" s="708"/>
      <c r="AC19" s="708"/>
      <c r="AD19" s="708"/>
      <c r="AE19" s="708"/>
      <c r="AF19" s="708"/>
      <c r="AG19" s="708"/>
      <c r="AH19" s="708"/>
      <c r="AI19" s="708"/>
      <c r="AJ19" s="708"/>
      <c r="AK19" s="708"/>
      <c r="AL19" s="708"/>
      <c r="AM19" s="708"/>
      <c r="AN19" s="708"/>
      <c r="AO19" s="708"/>
    </row>
    <row r="20" spans="2:41" x14ac:dyDescent="0.2">
      <c r="B20" s="1018"/>
      <c r="C20" s="1018"/>
      <c r="D20" s="1018"/>
      <c r="E20" s="1018"/>
      <c r="F20" s="1019">
        <v>0</v>
      </c>
      <c r="G20" s="1054" t="str">
        <f t="shared" ref="G20:G26" si="1">IF(H20&gt;0,"← overnemen","")</f>
        <v/>
      </c>
      <c r="H20" s="1052">
        <f t="shared" ref="H20:H25" si="2">SUM(Z20:AO20)</f>
        <v>0</v>
      </c>
      <c r="I20" s="1050"/>
      <c r="J20" s="1050"/>
      <c r="K20" s="1050"/>
      <c r="L20" s="1050"/>
      <c r="M20" s="1050"/>
      <c r="N20" s="1050"/>
      <c r="O20" s="1050"/>
      <c r="P20" s="1050"/>
      <c r="Q20" s="1050"/>
      <c r="R20" s="1050"/>
      <c r="S20" s="1050"/>
      <c r="T20" s="1050"/>
      <c r="U20" s="1050"/>
      <c r="V20" s="1050"/>
      <c r="W20" s="1050"/>
      <c r="X20" s="1050"/>
      <c r="Y20" s="708"/>
      <c r="Z20" s="1051">
        <f>I20</f>
        <v>0</v>
      </c>
      <c r="AA20" s="1051">
        <f>J20/(1+$I$7)^(COUNTA($I$18:I$18))</f>
        <v>0</v>
      </c>
      <c r="AB20" s="1051">
        <f>K20/(1+$I$7)^(COUNTA($I$18:J$18))</f>
        <v>0</v>
      </c>
      <c r="AC20" s="1051">
        <f>L20/(1+$I$7)^(COUNTA($I$18:K$18))</f>
        <v>0</v>
      </c>
      <c r="AD20" s="1051">
        <f>M20/(1+$I$7)^(COUNTA($I$18:L$18))</f>
        <v>0</v>
      </c>
      <c r="AE20" s="1051">
        <f>N20/(1+$I$7)^(COUNTA($I$18:M$18))</f>
        <v>0</v>
      </c>
      <c r="AF20" s="1051">
        <f>O20/(1+$I$7)^(COUNTA($I$18:N$18))</f>
        <v>0</v>
      </c>
      <c r="AG20" s="1051">
        <f>P20/(1+$I$7)^(COUNTA($I$18:O$18))</f>
        <v>0</v>
      </c>
      <c r="AH20" s="1051">
        <f>Q20/(1+$I$7)^(COUNTA($I$18:P$18))</f>
        <v>0</v>
      </c>
      <c r="AI20" s="1051">
        <f>R20/(1+$I$7)^(COUNTA($I$18:Q$18))</f>
        <v>0</v>
      </c>
      <c r="AJ20" s="1051">
        <f>S20/(1+$I$7)^(COUNTA($I$18:R$18))</f>
        <v>0</v>
      </c>
      <c r="AK20" s="1051">
        <f>T20/(1+$I$7)^(COUNTA($I$18:S$18))</f>
        <v>0</v>
      </c>
      <c r="AL20" s="1051">
        <f>U20/(1+$I$7)^(COUNTA($I$18:T$18))</f>
        <v>0</v>
      </c>
      <c r="AM20" s="1051">
        <f>V20/(1+$I$7)^(COUNTA($I$18:U$18))</f>
        <v>0</v>
      </c>
      <c r="AN20" s="1051">
        <f>W20/(1+$I$7)^(COUNTA($I$18:V$18))</f>
        <v>0</v>
      </c>
      <c r="AO20" s="1051">
        <f>X20/(1+$I$7)^(COUNTA($I$18:W$18))</f>
        <v>0</v>
      </c>
    </row>
    <row r="21" spans="2:41" x14ac:dyDescent="0.2">
      <c r="B21" s="1020"/>
      <c r="C21" s="1020"/>
      <c r="D21" s="1020"/>
      <c r="E21" s="1020"/>
      <c r="F21" s="1019">
        <v>0</v>
      </c>
      <c r="G21" s="1054" t="str">
        <f t="shared" si="1"/>
        <v/>
      </c>
      <c r="H21" s="1052">
        <f t="shared" si="2"/>
        <v>0</v>
      </c>
      <c r="I21" s="1050"/>
      <c r="J21" s="1050"/>
      <c r="K21" s="1050"/>
      <c r="L21" s="1050"/>
      <c r="M21" s="1050"/>
      <c r="N21" s="1050"/>
      <c r="O21" s="1050"/>
      <c r="P21" s="1050"/>
      <c r="Q21" s="1050"/>
      <c r="R21" s="1050"/>
      <c r="S21" s="1050"/>
      <c r="T21" s="1050"/>
      <c r="U21" s="1050"/>
      <c r="V21" s="1050"/>
      <c r="W21" s="1050"/>
      <c r="X21" s="1050"/>
      <c r="Y21" s="708"/>
      <c r="Z21" s="1051">
        <f t="shared" ref="Z21:Z26" si="3">I21</f>
        <v>0</v>
      </c>
      <c r="AA21" s="1051">
        <f>J21/(1+$I$7)^(COUNTA($I$18:I$18))</f>
        <v>0</v>
      </c>
      <c r="AB21" s="1051">
        <f>K21/(1+$I$7)^(COUNTA($I$18:J$18))</f>
        <v>0</v>
      </c>
      <c r="AC21" s="1051">
        <f>L21/(1+$I$7)^(COUNTA($I$18:K$18))</f>
        <v>0</v>
      </c>
      <c r="AD21" s="1051">
        <f>M21/(1+$I$7)^(COUNTA($I$18:L$18))</f>
        <v>0</v>
      </c>
      <c r="AE21" s="1051">
        <f>N21/(1+$I$7)^(COUNTA($I$18:M$18))</f>
        <v>0</v>
      </c>
      <c r="AF21" s="1051">
        <f>O21/(1+$I$7)^(COUNTA($I$18:N$18))</f>
        <v>0</v>
      </c>
      <c r="AG21" s="1051">
        <f>P21/(1+$I$7)^(COUNTA($I$18:O$18))</f>
        <v>0</v>
      </c>
      <c r="AH21" s="1051">
        <f>Q21/(1+$I$7)^(COUNTA($I$18:P$18))</f>
        <v>0</v>
      </c>
      <c r="AI21" s="1051">
        <f>R21/(1+$I$7)^(COUNTA($I$18:Q$18))</f>
        <v>0</v>
      </c>
      <c r="AJ21" s="1051">
        <f>S21/(1+$I$7)^(COUNTA($I$18:R$18))</f>
        <v>0</v>
      </c>
      <c r="AK21" s="1051">
        <f>T21/(1+$I$7)^(COUNTA($I$18:S$18))</f>
        <v>0</v>
      </c>
      <c r="AL21" s="1051">
        <f>U21/(1+$I$7)^(COUNTA($I$18:T$18))</f>
        <v>0</v>
      </c>
      <c r="AM21" s="1051">
        <f>V21/(1+$I$7)^(COUNTA($I$18:U$18))</f>
        <v>0</v>
      </c>
      <c r="AN21" s="1051">
        <f>W21/(1+$I$7)^(COUNTA($I$18:V$18))</f>
        <v>0</v>
      </c>
      <c r="AO21" s="1051">
        <f>X21/(1+$I$7)^(COUNTA($I$18:W$18))</f>
        <v>0</v>
      </c>
    </row>
    <row r="22" spans="2:41" x14ac:dyDescent="0.2">
      <c r="B22" s="1020"/>
      <c r="C22" s="1020"/>
      <c r="D22" s="1020"/>
      <c r="E22" s="1020"/>
      <c r="F22" s="1019">
        <v>0</v>
      </c>
      <c r="G22" s="1054" t="str">
        <f t="shared" si="1"/>
        <v/>
      </c>
      <c r="H22" s="1052">
        <f t="shared" si="2"/>
        <v>0</v>
      </c>
      <c r="I22" s="1050"/>
      <c r="J22" s="1050"/>
      <c r="K22" s="1050"/>
      <c r="L22" s="1050"/>
      <c r="M22" s="1050"/>
      <c r="N22" s="1050"/>
      <c r="O22" s="1050"/>
      <c r="P22" s="1050"/>
      <c r="Q22" s="1050"/>
      <c r="R22" s="1050"/>
      <c r="S22" s="1050"/>
      <c r="T22" s="1050"/>
      <c r="U22" s="1050"/>
      <c r="V22" s="1050"/>
      <c r="W22" s="1050"/>
      <c r="X22" s="1050"/>
      <c r="Y22" s="708"/>
      <c r="Z22" s="1051">
        <f t="shared" si="3"/>
        <v>0</v>
      </c>
      <c r="AA22" s="1051">
        <f>J22/(1+$I$7)^(COUNTA($I$18:I$18))</f>
        <v>0</v>
      </c>
      <c r="AB22" s="1051">
        <f>K22/(1+$I$7)^(COUNTA($I$18:J$18))</f>
        <v>0</v>
      </c>
      <c r="AC22" s="1051">
        <f>L22/(1+$I$7)^(COUNTA($I$18:K$18))</f>
        <v>0</v>
      </c>
      <c r="AD22" s="1051">
        <f>M22/(1+$I$7)^(COUNTA($I$18:L$18))</f>
        <v>0</v>
      </c>
      <c r="AE22" s="1051">
        <f>N22/(1+$I$7)^(COUNTA($I$18:M$18))</f>
        <v>0</v>
      </c>
      <c r="AF22" s="1051">
        <f>O22/(1+$I$7)^(COUNTA($I$18:N$18))</f>
        <v>0</v>
      </c>
      <c r="AG22" s="1051">
        <f>P22/(1+$I$7)^(COUNTA($I$18:O$18))</f>
        <v>0</v>
      </c>
      <c r="AH22" s="1051">
        <f>Q22/(1+$I$7)^(COUNTA($I$18:P$18))</f>
        <v>0</v>
      </c>
      <c r="AI22" s="1051">
        <f>R22/(1+$I$7)^(COUNTA($I$18:Q$18))</f>
        <v>0</v>
      </c>
      <c r="AJ22" s="1051">
        <f>S22/(1+$I$7)^(COUNTA($I$18:R$18))</f>
        <v>0</v>
      </c>
      <c r="AK22" s="1051">
        <f>T22/(1+$I$7)^(COUNTA($I$18:S$18))</f>
        <v>0</v>
      </c>
      <c r="AL22" s="1051">
        <f>U22/(1+$I$7)^(COUNTA($I$18:T$18))</f>
        <v>0</v>
      </c>
      <c r="AM22" s="1051">
        <f>V22/(1+$I$7)^(COUNTA($I$18:U$18))</f>
        <v>0</v>
      </c>
      <c r="AN22" s="1051">
        <f>W22/(1+$I$7)^(COUNTA($I$18:V$18))</f>
        <v>0</v>
      </c>
      <c r="AO22" s="1051">
        <f>X22/(1+$I$7)^(COUNTA($I$18:W$18))</f>
        <v>0</v>
      </c>
    </row>
    <row r="23" spans="2:41" x14ac:dyDescent="0.2">
      <c r="B23" s="1020"/>
      <c r="C23" s="1020"/>
      <c r="D23" s="1020"/>
      <c r="E23" s="1020"/>
      <c r="F23" s="1019">
        <v>0</v>
      </c>
      <c r="G23" s="1054" t="str">
        <f t="shared" si="1"/>
        <v/>
      </c>
      <c r="H23" s="1052">
        <f t="shared" si="2"/>
        <v>0</v>
      </c>
      <c r="I23" s="1050"/>
      <c r="J23" s="1050"/>
      <c r="K23" s="1050"/>
      <c r="L23" s="1050"/>
      <c r="M23" s="1050"/>
      <c r="N23" s="1050"/>
      <c r="O23" s="1050"/>
      <c r="P23" s="1050"/>
      <c r="Q23" s="1050"/>
      <c r="R23" s="1050"/>
      <c r="S23" s="1050"/>
      <c r="T23" s="1050"/>
      <c r="U23" s="1050"/>
      <c r="V23" s="1050"/>
      <c r="W23" s="1050"/>
      <c r="X23" s="1050"/>
      <c r="Y23" s="708"/>
      <c r="Z23" s="1051">
        <f t="shared" si="3"/>
        <v>0</v>
      </c>
      <c r="AA23" s="1051">
        <f>J23/(1+$I$7)^(COUNTA($I$18:I$18))</f>
        <v>0</v>
      </c>
      <c r="AB23" s="1051">
        <f>K23/(1+$I$7)^(COUNTA($I$18:J$18))</f>
        <v>0</v>
      </c>
      <c r="AC23" s="1051">
        <f>L23/(1+$I$7)^(COUNTA($I$18:K$18))</f>
        <v>0</v>
      </c>
      <c r="AD23" s="1051">
        <f>M23/(1+$I$7)^(COUNTA($I$18:L$18))</f>
        <v>0</v>
      </c>
      <c r="AE23" s="1051">
        <f>N23/(1+$I$7)^(COUNTA($I$18:M$18))</f>
        <v>0</v>
      </c>
      <c r="AF23" s="1051">
        <f>O23/(1+$I$7)^(COUNTA($I$18:N$18))</f>
        <v>0</v>
      </c>
      <c r="AG23" s="1051">
        <f>P23/(1+$I$7)^(COUNTA($I$18:O$18))</f>
        <v>0</v>
      </c>
      <c r="AH23" s="1051">
        <f>Q23/(1+$I$7)^(COUNTA($I$18:P$18))</f>
        <v>0</v>
      </c>
      <c r="AI23" s="1051">
        <f>R23/(1+$I$7)^(COUNTA($I$18:Q$18))</f>
        <v>0</v>
      </c>
      <c r="AJ23" s="1051">
        <f>S23/(1+$I$7)^(COUNTA($I$18:R$18))</f>
        <v>0</v>
      </c>
      <c r="AK23" s="1051">
        <f>T23/(1+$I$7)^(COUNTA($I$18:S$18))</f>
        <v>0</v>
      </c>
      <c r="AL23" s="1051">
        <f>U23/(1+$I$7)^(COUNTA($I$18:T$18))</f>
        <v>0</v>
      </c>
      <c r="AM23" s="1051">
        <f>V23/(1+$I$7)^(COUNTA($I$18:U$18))</f>
        <v>0</v>
      </c>
      <c r="AN23" s="1051">
        <f>W23/(1+$I$7)^(COUNTA($I$18:V$18))</f>
        <v>0</v>
      </c>
      <c r="AO23" s="1051">
        <f>X23/(1+$I$7)^(COUNTA($I$18:W$18))</f>
        <v>0</v>
      </c>
    </row>
    <row r="24" spans="2:41" x14ac:dyDescent="0.2">
      <c r="B24" s="1020"/>
      <c r="C24" s="1020"/>
      <c r="D24" s="1020"/>
      <c r="E24" s="1020"/>
      <c r="F24" s="1021">
        <v>0</v>
      </c>
      <c r="G24" s="1054" t="str">
        <f t="shared" si="1"/>
        <v/>
      </c>
      <c r="H24" s="1052">
        <f t="shared" si="2"/>
        <v>0</v>
      </c>
      <c r="I24" s="1050"/>
      <c r="J24" s="1050"/>
      <c r="K24" s="1050"/>
      <c r="L24" s="1050"/>
      <c r="M24" s="1050"/>
      <c r="N24" s="1050"/>
      <c r="O24" s="1050"/>
      <c r="P24" s="1050"/>
      <c r="Q24" s="1050"/>
      <c r="R24" s="1050"/>
      <c r="S24" s="1050"/>
      <c r="T24" s="1050"/>
      <c r="U24" s="1050"/>
      <c r="V24" s="1050"/>
      <c r="W24" s="1050"/>
      <c r="X24" s="1050"/>
      <c r="Y24" s="708"/>
      <c r="Z24" s="1051">
        <f t="shared" si="3"/>
        <v>0</v>
      </c>
      <c r="AA24" s="1051">
        <f>J24/(1+$I$7)^(COUNTA($I$18:I$18))</f>
        <v>0</v>
      </c>
      <c r="AB24" s="1051">
        <f>K24/(1+$I$7)^(COUNTA($I$18:J$18))</f>
        <v>0</v>
      </c>
      <c r="AC24" s="1051">
        <f>L24/(1+$I$7)^(COUNTA($I$18:K$18))</f>
        <v>0</v>
      </c>
      <c r="AD24" s="1051">
        <f>M24/(1+$I$7)^(COUNTA($I$18:L$18))</f>
        <v>0</v>
      </c>
      <c r="AE24" s="1051">
        <f>N24/(1+$I$7)^(COUNTA($I$18:M$18))</f>
        <v>0</v>
      </c>
      <c r="AF24" s="1051">
        <f>O24/(1+$I$7)^(COUNTA($I$18:N$18))</f>
        <v>0</v>
      </c>
      <c r="AG24" s="1051">
        <f>P24/(1+$I$7)^(COUNTA($I$18:O$18))</f>
        <v>0</v>
      </c>
      <c r="AH24" s="1051">
        <f>Q24/(1+$I$7)^(COUNTA($I$18:P$18))</f>
        <v>0</v>
      </c>
      <c r="AI24" s="1051">
        <f>R24/(1+$I$7)^(COUNTA($I$18:Q$18))</f>
        <v>0</v>
      </c>
      <c r="AJ24" s="1051">
        <f>S24/(1+$I$7)^(COUNTA($I$18:R$18))</f>
        <v>0</v>
      </c>
      <c r="AK24" s="1051">
        <f>T24/(1+$I$7)^(COUNTA($I$18:S$18))</f>
        <v>0</v>
      </c>
      <c r="AL24" s="1051">
        <f>U24/(1+$I$7)^(COUNTA($I$18:T$18))</f>
        <v>0</v>
      </c>
      <c r="AM24" s="1051">
        <f>V24/(1+$I$7)^(COUNTA($I$18:U$18))</f>
        <v>0</v>
      </c>
      <c r="AN24" s="1051">
        <f>W24/(1+$I$7)^(COUNTA($I$18:V$18))</f>
        <v>0</v>
      </c>
      <c r="AO24" s="1051">
        <f>X24/(1+$I$7)^(COUNTA($I$18:W$18))</f>
        <v>0</v>
      </c>
    </row>
    <row r="25" spans="2:41" x14ac:dyDescent="0.2">
      <c r="B25" s="1020"/>
      <c r="C25" s="1020"/>
      <c r="D25" s="1020"/>
      <c r="E25" s="1020"/>
      <c r="F25" s="1021">
        <v>0</v>
      </c>
      <c r="G25" s="1054" t="str">
        <f t="shared" si="1"/>
        <v/>
      </c>
      <c r="H25" s="1052">
        <f t="shared" si="2"/>
        <v>0</v>
      </c>
      <c r="I25" s="1050"/>
      <c r="J25" s="1050"/>
      <c r="K25" s="1050"/>
      <c r="L25" s="1050"/>
      <c r="M25" s="1050"/>
      <c r="N25" s="1050"/>
      <c r="O25" s="1050"/>
      <c r="P25" s="1050"/>
      <c r="Q25" s="1050"/>
      <c r="R25" s="1050"/>
      <c r="S25" s="1050"/>
      <c r="T25" s="1050"/>
      <c r="U25" s="1050"/>
      <c r="V25" s="1050"/>
      <c r="W25" s="1050"/>
      <c r="X25" s="1050"/>
      <c r="Y25" s="708"/>
      <c r="Z25" s="1051">
        <f t="shared" si="3"/>
        <v>0</v>
      </c>
      <c r="AA25" s="1051">
        <f>J25/(1+$I$7)^(COUNTA($I$18:I$18))</f>
        <v>0</v>
      </c>
      <c r="AB25" s="1051">
        <f>K25/(1+$I$7)^(COUNTA($I$18:J$18))</f>
        <v>0</v>
      </c>
      <c r="AC25" s="1051">
        <f>L25/(1+$I$7)^(COUNTA($I$18:K$18))</f>
        <v>0</v>
      </c>
      <c r="AD25" s="1051">
        <f>M25/(1+$I$7)^(COUNTA($I$18:L$18))</f>
        <v>0</v>
      </c>
      <c r="AE25" s="1051">
        <f>N25/(1+$I$7)^(COUNTA($I$18:M$18))</f>
        <v>0</v>
      </c>
      <c r="AF25" s="1051">
        <f>O25/(1+$I$7)^(COUNTA($I$18:N$18))</f>
        <v>0</v>
      </c>
      <c r="AG25" s="1051">
        <f>P25/(1+$I$7)^(COUNTA($I$18:O$18))</f>
        <v>0</v>
      </c>
      <c r="AH25" s="1051">
        <f>Q25/(1+$I$7)^(COUNTA($I$18:P$18))</f>
        <v>0</v>
      </c>
      <c r="AI25" s="1051">
        <f>R25/(1+$I$7)^(COUNTA($I$18:Q$18))</f>
        <v>0</v>
      </c>
      <c r="AJ25" s="1051">
        <f>S25/(1+$I$7)^(COUNTA($I$18:R$18))</f>
        <v>0</v>
      </c>
      <c r="AK25" s="1051">
        <f>T25/(1+$I$7)^(COUNTA($I$18:S$18))</f>
        <v>0</v>
      </c>
      <c r="AL25" s="1051">
        <f>U25/(1+$I$7)^(COUNTA($I$18:T$18))</f>
        <v>0</v>
      </c>
      <c r="AM25" s="1051">
        <f>V25/(1+$I$7)^(COUNTA($I$18:U$18))</f>
        <v>0</v>
      </c>
      <c r="AN25" s="1051">
        <f>W25/(1+$I$7)^(COUNTA($I$18:V$18))</f>
        <v>0</v>
      </c>
      <c r="AO25" s="1051">
        <f>X25/(1+$I$7)^(COUNTA($I$18:W$18))</f>
        <v>0</v>
      </c>
    </row>
    <row r="26" spans="2:41" x14ac:dyDescent="0.2">
      <c r="B26" s="1020"/>
      <c r="C26" s="1020"/>
      <c r="D26" s="1020"/>
      <c r="E26" s="1020"/>
      <c r="F26" s="1021">
        <v>0</v>
      </c>
      <c r="G26" s="1054" t="str">
        <f t="shared" si="1"/>
        <v/>
      </c>
      <c r="H26" s="1052">
        <f>SUM(Z26:AO26)</f>
        <v>0</v>
      </c>
      <c r="I26" s="1050"/>
      <c r="J26" s="1050"/>
      <c r="K26" s="1050"/>
      <c r="L26" s="1050"/>
      <c r="M26" s="1050"/>
      <c r="N26" s="1050"/>
      <c r="O26" s="1050"/>
      <c r="P26" s="1050"/>
      <c r="Q26" s="1050"/>
      <c r="R26" s="1050"/>
      <c r="S26" s="1050"/>
      <c r="T26" s="1050"/>
      <c r="U26" s="1050"/>
      <c r="V26" s="1050"/>
      <c r="W26" s="1050"/>
      <c r="X26" s="1050"/>
      <c r="Y26" s="708"/>
      <c r="Z26" s="1051">
        <f t="shared" si="3"/>
        <v>0</v>
      </c>
      <c r="AA26" s="1051">
        <f>J26/(1+$I$7)^(COUNTA($I$18:I$18))</f>
        <v>0</v>
      </c>
      <c r="AB26" s="1051">
        <f>K26/(1+$I$7)^(COUNTA($I$18:J$18))</f>
        <v>0</v>
      </c>
      <c r="AC26" s="1051">
        <f>L26/(1+$I$7)^(COUNTA($I$18:K$18))</f>
        <v>0</v>
      </c>
      <c r="AD26" s="1051">
        <f>M26/(1+$I$7)^(COUNTA($I$18:L$18))</f>
        <v>0</v>
      </c>
      <c r="AE26" s="1051">
        <f>N26/(1+$I$7)^(COUNTA($I$18:M$18))</f>
        <v>0</v>
      </c>
      <c r="AF26" s="1051">
        <f>O26/(1+$I$7)^(COUNTA($I$18:N$18))</f>
        <v>0</v>
      </c>
      <c r="AG26" s="1051">
        <f>P26/(1+$I$7)^(COUNTA($I$18:O$18))</f>
        <v>0</v>
      </c>
      <c r="AH26" s="1051">
        <f>Q26/(1+$I$7)^(COUNTA($I$18:P$18))</f>
        <v>0</v>
      </c>
      <c r="AI26" s="1051">
        <f>R26/(1+$I$7)^(COUNTA($I$18:Q$18))</f>
        <v>0</v>
      </c>
      <c r="AJ26" s="1051">
        <f>S26/(1+$I$7)^(COUNTA($I$18:R$18))</f>
        <v>0</v>
      </c>
      <c r="AK26" s="1051">
        <f>T26/(1+$I$7)^(COUNTA($I$18:S$18))</f>
        <v>0</v>
      </c>
      <c r="AL26" s="1051">
        <f>U26/(1+$I$7)^(COUNTA($I$18:T$18))</f>
        <v>0</v>
      </c>
      <c r="AM26" s="1051">
        <f>V26/(1+$I$7)^(COUNTA($I$18:U$18))</f>
        <v>0</v>
      </c>
      <c r="AN26" s="1051">
        <f>W26/(1+$I$7)^(COUNTA($I$18:V$18))</f>
        <v>0</v>
      </c>
      <c r="AO26" s="1051">
        <f>X26/(1+$I$7)^(COUNTA($I$18:W$18))</f>
        <v>0</v>
      </c>
    </row>
    <row r="27" spans="2:41" x14ac:dyDescent="0.2">
      <c r="B27" s="712"/>
      <c r="C27" s="712"/>
      <c r="D27" s="712"/>
      <c r="E27" s="713" t="s">
        <v>64</v>
      </c>
      <c r="F27" s="714">
        <f>SUM(F20:F26)</f>
        <v>0</v>
      </c>
      <c r="G27" s="708"/>
      <c r="H27" s="708"/>
      <c r="I27" s="1051">
        <f>SUM(I20:I25)</f>
        <v>0</v>
      </c>
      <c r="J27" s="1051">
        <f t="shared" ref="J27:X27" si="4">SUM(J20:J25)</f>
        <v>0</v>
      </c>
      <c r="K27" s="1051">
        <f t="shared" si="4"/>
        <v>0</v>
      </c>
      <c r="L27" s="1051">
        <f t="shared" si="4"/>
        <v>0</v>
      </c>
      <c r="M27" s="1051">
        <f t="shared" si="4"/>
        <v>0</v>
      </c>
      <c r="N27" s="1051">
        <f t="shared" si="4"/>
        <v>0</v>
      </c>
      <c r="O27" s="1051">
        <f t="shared" si="4"/>
        <v>0</v>
      </c>
      <c r="P27" s="1051">
        <f t="shared" si="4"/>
        <v>0</v>
      </c>
      <c r="Q27" s="1051">
        <f t="shared" si="4"/>
        <v>0</v>
      </c>
      <c r="R27" s="1051">
        <f t="shared" si="4"/>
        <v>0</v>
      </c>
      <c r="S27" s="1051">
        <f t="shared" si="4"/>
        <v>0</v>
      </c>
      <c r="T27" s="1051">
        <f t="shared" si="4"/>
        <v>0</v>
      </c>
      <c r="U27" s="1051">
        <f t="shared" si="4"/>
        <v>0</v>
      </c>
      <c r="V27" s="1051">
        <f t="shared" si="4"/>
        <v>0</v>
      </c>
      <c r="W27" s="1051">
        <f t="shared" si="4"/>
        <v>0</v>
      </c>
      <c r="X27" s="1051">
        <f t="shared" si="4"/>
        <v>0</v>
      </c>
      <c r="Y27" s="708"/>
      <c r="Z27" s="708"/>
      <c r="AA27" s="708"/>
      <c r="AB27" s="708"/>
      <c r="AC27" s="708"/>
      <c r="AD27" s="708"/>
      <c r="AE27" s="708"/>
      <c r="AF27" s="708"/>
      <c r="AG27" s="708"/>
      <c r="AH27" s="708"/>
      <c r="AI27" s="708"/>
      <c r="AJ27" s="708"/>
      <c r="AK27" s="708"/>
      <c r="AL27" s="708"/>
      <c r="AM27" s="708"/>
      <c r="AN27" s="708"/>
      <c r="AO27" s="708"/>
    </row>
    <row r="28" spans="2:41" ht="14.25" customHeight="1" x14ac:dyDescent="0.2">
      <c r="F28" s="32"/>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row>
    <row r="29" spans="2:41" x14ac:dyDescent="0.2">
      <c r="B29" s="618" t="s">
        <v>201</v>
      </c>
      <c r="C29" s="618"/>
      <c r="D29" s="623"/>
      <c r="E29" s="703"/>
      <c r="F29" s="704"/>
      <c r="G29" s="708"/>
      <c r="H29" s="1046" t="s">
        <v>235</v>
      </c>
      <c r="I29" s="1047">
        <f>YEAR(Startdatum)</f>
        <v>1900</v>
      </c>
      <c r="J29" s="1048">
        <f t="shared" ref="J29:X29" si="5">I29+1</f>
        <v>1901</v>
      </c>
      <c r="K29" s="1048">
        <f t="shared" si="5"/>
        <v>1902</v>
      </c>
      <c r="L29" s="1048">
        <f t="shared" si="5"/>
        <v>1903</v>
      </c>
      <c r="M29" s="1048">
        <f t="shared" si="5"/>
        <v>1904</v>
      </c>
      <c r="N29" s="1048">
        <f t="shared" si="5"/>
        <v>1905</v>
      </c>
      <c r="O29" s="1048">
        <f t="shared" si="5"/>
        <v>1906</v>
      </c>
      <c r="P29" s="1048">
        <f t="shared" si="5"/>
        <v>1907</v>
      </c>
      <c r="Q29" s="1048">
        <f t="shared" si="5"/>
        <v>1908</v>
      </c>
      <c r="R29" s="1048">
        <f t="shared" si="5"/>
        <v>1909</v>
      </c>
      <c r="S29" s="1048">
        <f t="shared" si="5"/>
        <v>1910</v>
      </c>
      <c r="T29" s="1048">
        <f t="shared" si="5"/>
        <v>1911</v>
      </c>
      <c r="U29" s="1048">
        <f t="shared" si="5"/>
        <v>1912</v>
      </c>
      <c r="V29" s="1048">
        <f t="shared" si="5"/>
        <v>1913</v>
      </c>
      <c r="W29" s="1048">
        <f t="shared" si="5"/>
        <v>1914</v>
      </c>
      <c r="X29" s="1048">
        <f t="shared" si="5"/>
        <v>1915</v>
      </c>
      <c r="Y29" s="708"/>
      <c r="Z29" s="708"/>
      <c r="AA29" s="708"/>
      <c r="AB29" s="708"/>
      <c r="AC29" s="708"/>
      <c r="AD29" s="708"/>
      <c r="AE29" s="708"/>
      <c r="AF29" s="708"/>
      <c r="AG29" s="708"/>
      <c r="AH29" s="708"/>
      <c r="AI29" s="708"/>
      <c r="AJ29" s="708"/>
      <c r="AK29" s="708"/>
      <c r="AL29" s="708"/>
      <c r="AM29" s="708"/>
      <c r="AN29" s="708"/>
      <c r="AO29" s="708"/>
    </row>
    <row r="30" spans="2:41" x14ac:dyDescent="0.2">
      <c r="B30" s="707" t="s">
        <v>101</v>
      </c>
      <c r="C30" s="709"/>
      <c r="D30" s="707"/>
      <c r="E30" s="707"/>
      <c r="F30" s="710" t="s">
        <v>1</v>
      </c>
      <c r="G30" s="708"/>
      <c r="H30" s="1057" t="s">
        <v>546</v>
      </c>
      <c r="I30" s="708"/>
      <c r="J30" s="1049"/>
      <c r="K30" s="1049"/>
      <c r="L30" s="1049"/>
      <c r="M30" s="1049"/>
      <c r="N30" s="1042"/>
      <c r="O30" s="1042"/>
      <c r="P30" s="1042"/>
      <c r="Q30" s="1042"/>
      <c r="R30" s="1042"/>
      <c r="S30" s="1042"/>
      <c r="T30" s="1042"/>
      <c r="U30" s="1042"/>
      <c r="V30" s="1042"/>
      <c r="W30" s="1042"/>
      <c r="X30" s="1042"/>
      <c r="Y30" s="708"/>
      <c r="Z30" s="708"/>
      <c r="AA30" s="708"/>
      <c r="AB30" s="708"/>
      <c r="AC30" s="708"/>
      <c r="AD30" s="708"/>
      <c r="AE30" s="708"/>
      <c r="AF30" s="708"/>
      <c r="AG30" s="708"/>
      <c r="AH30" s="708"/>
      <c r="AI30" s="708"/>
      <c r="AJ30" s="708"/>
      <c r="AK30" s="708"/>
      <c r="AL30" s="708"/>
      <c r="AM30" s="708"/>
      <c r="AN30" s="708"/>
      <c r="AO30" s="708"/>
    </row>
    <row r="31" spans="2:41" x14ac:dyDescent="0.2">
      <c r="B31" s="1022"/>
      <c r="C31" s="1022"/>
      <c r="D31" s="1022"/>
      <c r="E31" s="1022"/>
      <c r="F31" s="1021">
        <v>0</v>
      </c>
      <c r="G31" s="1054" t="str">
        <f t="shared" ref="G31:G40" si="6">IF(H31&gt;0,"← overnemen","")</f>
        <v/>
      </c>
      <c r="H31" s="1052">
        <f t="shared" ref="H31:H37" si="7">SUM(Z31:AO31)</f>
        <v>0</v>
      </c>
      <c r="I31" s="1050"/>
      <c r="J31" s="1050"/>
      <c r="K31" s="1050"/>
      <c r="L31" s="1050"/>
      <c r="M31" s="1050"/>
      <c r="N31" s="1050"/>
      <c r="O31" s="1050"/>
      <c r="P31" s="1050"/>
      <c r="Q31" s="1050"/>
      <c r="R31" s="1050"/>
      <c r="S31" s="1050"/>
      <c r="T31" s="1050"/>
      <c r="U31" s="1050"/>
      <c r="V31" s="1050"/>
      <c r="W31" s="1050"/>
      <c r="X31" s="1050"/>
      <c r="Y31" s="708"/>
      <c r="Z31" s="1051">
        <f t="shared" ref="Z31:Z37" si="8">I31</f>
        <v>0</v>
      </c>
      <c r="AA31" s="1051">
        <f>J31/(1+$I$7)^(COUNTA($I$18:I$18))</f>
        <v>0</v>
      </c>
      <c r="AB31" s="1051">
        <f>K31/(1+$I$7)^(COUNTA($I$18:J$18))</f>
        <v>0</v>
      </c>
      <c r="AC31" s="1051">
        <f>L31/(1+$I$7)^(COUNTA($I$18:K$18))</f>
        <v>0</v>
      </c>
      <c r="AD31" s="1051">
        <f>M31/(1+$I$7)^(COUNTA($I$18:L$18))</f>
        <v>0</v>
      </c>
      <c r="AE31" s="1051">
        <f>N31/(1+$I$7)^(COUNTA($I$18:M$18))</f>
        <v>0</v>
      </c>
      <c r="AF31" s="1051">
        <f>O31/(1+$I$7)^(COUNTA($I$18:N$18))</f>
        <v>0</v>
      </c>
      <c r="AG31" s="1051">
        <f>P31/(1+$I$7)^(COUNTA($I$18:O$18))</f>
        <v>0</v>
      </c>
      <c r="AH31" s="1051">
        <f>Q31/(1+$I$7)^(COUNTA($I$18:P$18))</f>
        <v>0</v>
      </c>
      <c r="AI31" s="1051">
        <f>R31/(1+$I$7)^(COUNTA($I$18:Q$18))</f>
        <v>0</v>
      </c>
      <c r="AJ31" s="1051">
        <f>S31/(1+$I$7)^(COUNTA($I$18:R$18))</f>
        <v>0</v>
      </c>
      <c r="AK31" s="1051">
        <f>T31/(1+$I$7)^(COUNTA($I$18:S$18))</f>
        <v>0</v>
      </c>
      <c r="AL31" s="1051">
        <f>U31/(1+$I$7)^(COUNTA($I$18:T$18))</f>
        <v>0</v>
      </c>
      <c r="AM31" s="1051">
        <f>V31/(1+$I$7)^(COUNTA($I$18:U$18))</f>
        <v>0</v>
      </c>
      <c r="AN31" s="1051">
        <f>W31/(1+$I$7)^(COUNTA($I$18:V$18))</f>
        <v>0</v>
      </c>
      <c r="AO31" s="1051">
        <f>X31/(1+$I$7)^(COUNTA($I$18:W$18))</f>
        <v>0</v>
      </c>
    </row>
    <row r="32" spans="2:41" x14ac:dyDescent="0.2">
      <c r="B32" s="1022"/>
      <c r="C32" s="1022"/>
      <c r="D32" s="1022"/>
      <c r="E32" s="1022"/>
      <c r="F32" s="1021">
        <v>0</v>
      </c>
      <c r="G32" s="1054" t="str">
        <f t="shared" si="6"/>
        <v/>
      </c>
      <c r="H32" s="1052">
        <f t="shared" si="7"/>
        <v>0</v>
      </c>
      <c r="I32" s="1050"/>
      <c r="J32" s="1050"/>
      <c r="K32" s="1050"/>
      <c r="L32" s="1050"/>
      <c r="M32" s="1050"/>
      <c r="N32" s="1050"/>
      <c r="O32" s="1050"/>
      <c r="P32" s="1050"/>
      <c r="Q32" s="1050"/>
      <c r="R32" s="1050"/>
      <c r="S32" s="1050"/>
      <c r="T32" s="1050"/>
      <c r="U32" s="1050"/>
      <c r="V32" s="1050"/>
      <c r="W32" s="1050"/>
      <c r="X32" s="1050"/>
      <c r="Y32" s="708"/>
      <c r="Z32" s="1051">
        <f t="shared" si="8"/>
        <v>0</v>
      </c>
      <c r="AA32" s="1051">
        <f>J32/(1+$I$7)^(COUNTA($I$18:I$18))</f>
        <v>0</v>
      </c>
      <c r="AB32" s="1051">
        <f>K32/(1+$I$7)^(COUNTA($I$18:J$18))</f>
        <v>0</v>
      </c>
      <c r="AC32" s="1051">
        <f>L32/(1+$I$7)^(COUNTA($I$18:K$18))</f>
        <v>0</v>
      </c>
      <c r="AD32" s="1051">
        <f>M32/(1+$I$7)^(COUNTA($I$18:L$18))</f>
        <v>0</v>
      </c>
      <c r="AE32" s="1051">
        <f>N32/(1+$I$7)^(COUNTA($I$18:M$18))</f>
        <v>0</v>
      </c>
      <c r="AF32" s="1051">
        <f>O32/(1+$I$7)^(COUNTA($I$18:N$18))</f>
        <v>0</v>
      </c>
      <c r="AG32" s="1051">
        <f>P32/(1+$I$7)^(COUNTA($I$18:O$18))</f>
        <v>0</v>
      </c>
      <c r="AH32" s="1051">
        <f>Q32/(1+$I$7)^(COUNTA($I$18:P$18))</f>
        <v>0</v>
      </c>
      <c r="AI32" s="1051">
        <f>R32/(1+$I$7)^(COUNTA($I$18:Q$18))</f>
        <v>0</v>
      </c>
      <c r="AJ32" s="1051">
        <f>S32/(1+$I$7)^(COUNTA($I$18:R$18))</f>
        <v>0</v>
      </c>
      <c r="AK32" s="1051">
        <f>T32/(1+$I$7)^(COUNTA($I$18:S$18))</f>
        <v>0</v>
      </c>
      <c r="AL32" s="1051">
        <f>U32/(1+$I$7)^(COUNTA($I$18:T$18))</f>
        <v>0</v>
      </c>
      <c r="AM32" s="1051">
        <f>V32/(1+$I$7)^(COUNTA($I$18:U$18))</f>
        <v>0</v>
      </c>
      <c r="AN32" s="1051">
        <f>W32/(1+$I$7)^(COUNTA($I$18:V$18))</f>
        <v>0</v>
      </c>
      <c r="AO32" s="1051">
        <f>X32/(1+$I$7)^(COUNTA($I$18:W$18))</f>
        <v>0</v>
      </c>
    </row>
    <row r="33" spans="2:41" x14ac:dyDescent="0.2">
      <c r="B33" s="1022"/>
      <c r="C33" s="1022"/>
      <c r="D33" s="1022"/>
      <c r="E33" s="1022"/>
      <c r="F33" s="1021">
        <v>0</v>
      </c>
      <c r="G33" s="1054" t="str">
        <f t="shared" si="6"/>
        <v/>
      </c>
      <c r="H33" s="1052">
        <f t="shared" si="7"/>
        <v>0</v>
      </c>
      <c r="I33" s="1050"/>
      <c r="J33" s="1050"/>
      <c r="K33" s="1050"/>
      <c r="L33" s="1050"/>
      <c r="M33" s="1050"/>
      <c r="N33" s="1050"/>
      <c r="O33" s="1050"/>
      <c r="P33" s="1050"/>
      <c r="Q33" s="1050"/>
      <c r="R33" s="1050"/>
      <c r="S33" s="1050"/>
      <c r="T33" s="1050"/>
      <c r="U33" s="1050"/>
      <c r="V33" s="1050"/>
      <c r="W33" s="1050"/>
      <c r="X33" s="1050"/>
      <c r="Y33" s="708"/>
      <c r="Z33" s="1051">
        <f t="shared" si="8"/>
        <v>0</v>
      </c>
      <c r="AA33" s="1051">
        <f>J33/(1+$I$7)^(COUNTA($I$18:I$18))</f>
        <v>0</v>
      </c>
      <c r="AB33" s="1051">
        <f>K33/(1+$I$7)^(COUNTA($I$18:J$18))</f>
        <v>0</v>
      </c>
      <c r="AC33" s="1051">
        <f>L33/(1+$I$7)^(COUNTA($I$18:K$18))</f>
        <v>0</v>
      </c>
      <c r="AD33" s="1051">
        <f>M33/(1+$I$7)^(COUNTA($I$18:L$18))</f>
        <v>0</v>
      </c>
      <c r="AE33" s="1051">
        <f>N33/(1+$I$7)^(COUNTA($I$18:M$18))</f>
        <v>0</v>
      </c>
      <c r="AF33" s="1051">
        <f>O33/(1+$I$7)^(COUNTA($I$18:N$18))</f>
        <v>0</v>
      </c>
      <c r="AG33" s="1051">
        <f>P33/(1+$I$7)^(COUNTA($I$18:O$18))</f>
        <v>0</v>
      </c>
      <c r="AH33" s="1051">
        <f>Q33/(1+$I$7)^(COUNTA($I$18:P$18))</f>
        <v>0</v>
      </c>
      <c r="AI33" s="1051">
        <f>R33/(1+$I$7)^(COUNTA($I$18:Q$18))</f>
        <v>0</v>
      </c>
      <c r="AJ33" s="1051">
        <f>S33/(1+$I$7)^(COUNTA($I$18:R$18))</f>
        <v>0</v>
      </c>
      <c r="AK33" s="1051">
        <f>T33/(1+$I$7)^(COUNTA($I$18:S$18))</f>
        <v>0</v>
      </c>
      <c r="AL33" s="1051">
        <f>U33/(1+$I$7)^(COUNTA($I$18:T$18))</f>
        <v>0</v>
      </c>
      <c r="AM33" s="1051">
        <f>V33/(1+$I$7)^(COUNTA($I$18:U$18))</f>
        <v>0</v>
      </c>
      <c r="AN33" s="1051">
        <f>W33/(1+$I$7)^(COUNTA($I$18:V$18))</f>
        <v>0</v>
      </c>
      <c r="AO33" s="1051">
        <f>X33/(1+$I$7)^(COUNTA($I$18:W$18))</f>
        <v>0</v>
      </c>
    </row>
    <row r="34" spans="2:41" x14ac:dyDescent="0.2">
      <c r="B34" s="1022"/>
      <c r="C34" s="1022"/>
      <c r="D34" s="1022"/>
      <c r="E34" s="1022"/>
      <c r="F34" s="1021">
        <v>0</v>
      </c>
      <c r="G34" s="1054" t="str">
        <f t="shared" si="6"/>
        <v/>
      </c>
      <c r="H34" s="1052">
        <f t="shared" si="7"/>
        <v>0</v>
      </c>
      <c r="I34" s="1050"/>
      <c r="J34" s="1050"/>
      <c r="K34" s="1050"/>
      <c r="L34" s="1050"/>
      <c r="M34" s="1050"/>
      <c r="N34" s="1050"/>
      <c r="O34" s="1050"/>
      <c r="P34" s="1050"/>
      <c r="Q34" s="1050"/>
      <c r="R34" s="1050"/>
      <c r="S34" s="1050"/>
      <c r="T34" s="1050"/>
      <c r="U34" s="1050"/>
      <c r="V34" s="1050"/>
      <c r="W34" s="1050"/>
      <c r="X34" s="1050"/>
      <c r="Y34" s="708"/>
      <c r="Z34" s="1051">
        <f t="shared" si="8"/>
        <v>0</v>
      </c>
      <c r="AA34" s="1051">
        <f>J34/(1+$I$7)^(COUNTA($I$18:I$18))</f>
        <v>0</v>
      </c>
      <c r="AB34" s="1051">
        <f>K34/(1+$I$7)^(COUNTA($I$18:J$18))</f>
        <v>0</v>
      </c>
      <c r="AC34" s="1051">
        <f>L34/(1+$I$7)^(COUNTA($I$18:K$18))</f>
        <v>0</v>
      </c>
      <c r="AD34" s="1051">
        <f>M34/(1+$I$7)^(COUNTA($I$18:L$18))</f>
        <v>0</v>
      </c>
      <c r="AE34" s="1051">
        <f>N34/(1+$I$7)^(COUNTA($I$18:M$18))</f>
        <v>0</v>
      </c>
      <c r="AF34" s="1051">
        <f>O34/(1+$I$7)^(COUNTA($I$18:N$18))</f>
        <v>0</v>
      </c>
      <c r="AG34" s="1051">
        <f>P34/(1+$I$7)^(COUNTA($I$18:O$18))</f>
        <v>0</v>
      </c>
      <c r="AH34" s="1051">
        <f>Q34/(1+$I$7)^(COUNTA($I$18:P$18))</f>
        <v>0</v>
      </c>
      <c r="AI34" s="1051">
        <f>R34/(1+$I$7)^(COUNTA($I$18:Q$18))</f>
        <v>0</v>
      </c>
      <c r="AJ34" s="1051">
        <f>S34/(1+$I$7)^(COUNTA($I$18:R$18))</f>
        <v>0</v>
      </c>
      <c r="AK34" s="1051">
        <f>T34/(1+$I$7)^(COUNTA($I$18:S$18))</f>
        <v>0</v>
      </c>
      <c r="AL34" s="1051">
        <f>U34/(1+$I$7)^(COUNTA($I$18:T$18))</f>
        <v>0</v>
      </c>
      <c r="AM34" s="1051">
        <f>V34/(1+$I$7)^(COUNTA($I$18:U$18))</f>
        <v>0</v>
      </c>
      <c r="AN34" s="1051">
        <f>W34/(1+$I$7)^(COUNTA($I$18:V$18))</f>
        <v>0</v>
      </c>
      <c r="AO34" s="1051">
        <f>X34/(1+$I$7)^(COUNTA($I$18:W$18))</f>
        <v>0</v>
      </c>
    </row>
    <row r="35" spans="2:41" x14ac:dyDescent="0.2">
      <c r="B35" s="1022"/>
      <c r="C35" s="1022"/>
      <c r="D35" s="1022"/>
      <c r="E35" s="1022"/>
      <c r="F35" s="1021">
        <v>0</v>
      </c>
      <c r="G35" s="1054" t="str">
        <f t="shared" si="6"/>
        <v/>
      </c>
      <c r="H35" s="1052">
        <f t="shared" si="7"/>
        <v>0</v>
      </c>
      <c r="I35" s="1050"/>
      <c r="J35" s="1050"/>
      <c r="K35" s="1050"/>
      <c r="L35" s="1050"/>
      <c r="M35" s="1050"/>
      <c r="N35" s="1050"/>
      <c r="O35" s="1050"/>
      <c r="P35" s="1050"/>
      <c r="Q35" s="1050"/>
      <c r="R35" s="1050"/>
      <c r="S35" s="1050"/>
      <c r="T35" s="1050"/>
      <c r="U35" s="1050"/>
      <c r="V35" s="1050"/>
      <c r="W35" s="1050"/>
      <c r="X35" s="1050"/>
      <c r="Y35" s="708"/>
      <c r="Z35" s="1051">
        <f t="shared" si="8"/>
        <v>0</v>
      </c>
      <c r="AA35" s="1051">
        <f>J35/(1+$I$7)^(COUNTA($I$18:I$18))</f>
        <v>0</v>
      </c>
      <c r="AB35" s="1051">
        <f>K35/(1+$I$7)^(COUNTA($I$18:J$18))</f>
        <v>0</v>
      </c>
      <c r="AC35" s="1051">
        <f>L35/(1+$I$7)^(COUNTA($I$18:K$18))</f>
        <v>0</v>
      </c>
      <c r="AD35" s="1051">
        <f>M35/(1+$I$7)^(COUNTA($I$18:L$18))</f>
        <v>0</v>
      </c>
      <c r="AE35" s="1051">
        <f>N35/(1+$I$7)^(COUNTA($I$18:M$18))</f>
        <v>0</v>
      </c>
      <c r="AF35" s="1051">
        <f>O35/(1+$I$7)^(COUNTA($I$18:N$18))</f>
        <v>0</v>
      </c>
      <c r="AG35" s="1051">
        <f>P35/(1+$I$7)^(COUNTA($I$18:O$18))</f>
        <v>0</v>
      </c>
      <c r="AH35" s="1051">
        <f>Q35/(1+$I$7)^(COUNTA($I$18:P$18))</f>
        <v>0</v>
      </c>
      <c r="AI35" s="1051">
        <f>R35/(1+$I$7)^(COUNTA($I$18:Q$18))</f>
        <v>0</v>
      </c>
      <c r="AJ35" s="1051">
        <f>S35/(1+$I$7)^(COUNTA($I$18:R$18))</f>
        <v>0</v>
      </c>
      <c r="AK35" s="1051">
        <f>T35/(1+$I$7)^(COUNTA($I$18:S$18))</f>
        <v>0</v>
      </c>
      <c r="AL35" s="1051">
        <f>U35/(1+$I$7)^(COUNTA($I$18:T$18))</f>
        <v>0</v>
      </c>
      <c r="AM35" s="1051">
        <f>V35/(1+$I$7)^(COUNTA($I$18:U$18))</f>
        <v>0</v>
      </c>
      <c r="AN35" s="1051">
        <f>W35/(1+$I$7)^(COUNTA($I$18:V$18))</f>
        <v>0</v>
      </c>
      <c r="AO35" s="1051">
        <f>X35/(1+$I$7)^(COUNTA($I$18:W$18))</f>
        <v>0</v>
      </c>
    </row>
    <row r="36" spans="2:41" x14ac:dyDescent="0.2">
      <c r="B36" s="1022"/>
      <c r="C36" s="1022"/>
      <c r="D36" s="1022"/>
      <c r="E36" s="1022"/>
      <c r="F36" s="1021">
        <v>0</v>
      </c>
      <c r="G36" s="1054" t="str">
        <f t="shared" si="6"/>
        <v/>
      </c>
      <c r="H36" s="1052">
        <f t="shared" si="7"/>
        <v>0</v>
      </c>
      <c r="I36" s="1050"/>
      <c r="J36" s="1050"/>
      <c r="K36" s="1050"/>
      <c r="L36" s="1050"/>
      <c r="M36" s="1050"/>
      <c r="N36" s="1050"/>
      <c r="O36" s="1050"/>
      <c r="P36" s="1050"/>
      <c r="Q36" s="1050"/>
      <c r="R36" s="1050"/>
      <c r="S36" s="1050"/>
      <c r="T36" s="1050"/>
      <c r="U36" s="1050"/>
      <c r="V36" s="1050"/>
      <c r="W36" s="1050"/>
      <c r="X36" s="1050"/>
      <c r="Y36" s="708"/>
      <c r="Z36" s="1051">
        <f t="shared" si="8"/>
        <v>0</v>
      </c>
      <c r="AA36" s="1051">
        <f>J36/(1+$I$7)^(COUNTA($I$18:I$18))</f>
        <v>0</v>
      </c>
      <c r="AB36" s="1051">
        <f>K36/(1+$I$7)^(COUNTA($I$18:J$18))</f>
        <v>0</v>
      </c>
      <c r="AC36" s="1051">
        <f>L36/(1+$I$7)^(COUNTA($I$18:K$18))</f>
        <v>0</v>
      </c>
      <c r="AD36" s="1051">
        <f>M36/(1+$I$7)^(COUNTA($I$18:L$18))</f>
        <v>0</v>
      </c>
      <c r="AE36" s="1051">
        <f>N36/(1+$I$7)^(COUNTA($I$18:M$18))</f>
        <v>0</v>
      </c>
      <c r="AF36" s="1051">
        <f>O36/(1+$I$7)^(COUNTA($I$18:N$18))</f>
        <v>0</v>
      </c>
      <c r="AG36" s="1051">
        <f>P36/(1+$I$7)^(COUNTA($I$18:O$18))</f>
        <v>0</v>
      </c>
      <c r="AH36" s="1051">
        <f>Q36/(1+$I$7)^(COUNTA($I$18:P$18))</f>
        <v>0</v>
      </c>
      <c r="AI36" s="1051">
        <f>R36/(1+$I$7)^(COUNTA($I$18:Q$18))</f>
        <v>0</v>
      </c>
      <c r="AJ36" s="1051">
        <f>S36/(1+$I$7)^(COUNTA($I$18:R$18))</f>
        <v>0</v>
      </c>
      <c r="AK36" s="1051">
        <f>T36/(1+$I$7)^(COUNTA($I$18:S$18))</f>
        <v>0</v>
      </c>
      <c r="AL36" s="1051">
        <f>U36/(1+$I$7)^(COUNTA($I$18:T$18))</f>
        <v>0</v>
      </c>
      <c r="AM36" s="1051">
        <f>V36/(1+$I$7)^(COUNTA($I$18:U$18))</f>
        <v>0</v>
      </c>
      <c r="AN36" s="1051">
        <f>W36/(1+$I$7)^(COUNTA($I$18:V$18))</f>
        <v>0</v>
      </c>
      <c r="AO36" s="1051">
        <f>X36/(1+$I$7)^(COUNTA($I$18:W$18))</f>
        <v>0</v>
      </c>
    </row>
    <row r="37" spans="2:41" x14ac:dyDescent="0.2">
      <c r="B37" s="1022"/>
      <c r="C37" s="1022"/>
      <c r="D37" s="1022"/>
      <c r="E37" s="1022"/>
      <c r="F37" s="1021">
        <v>0</v>
      </c>
      <c r="G37" s="1054" t="str">
        <f t="shared" si="6"/>
        <v/>
      </c>
      <c r="H37" s="1052">
        <f t="shared" si="7"/>
        <v>0</v>
      </c>
      <c r="I37" s="1050"/>
      <c r="J37" s="1050"/>
      <c r="K37" s="1050"/>
      <c r="L37" s="1050"/>
      <c r="M37" s="1050"/>
      <c r="N37" s="1050"/>
      <c r="O37" s="1050"/>
      <c r="P37" s="1050"/>
      <c r="Q37" s="1050"/>
      <c r="R37" s="1050"/>
      <c r="S37" s="1050"/>
      <c r="T37" s="1050"/>
      <c r="U37" s="1050"/>
      <c r="V37" s="1050"/>
      <c r="W37" s="1050"/>
      <c r="X37" s="1050"/>
      <c r="Y37" s="708"/>
      <c r="Z37" s="1051">
        <f t="shared" si="8"/>
        <v>0</v>
      </c>
      <c r="AA37" s="1051">
        <f>J37/(1+$I$7)^(COUNTA($I$18:I$18))</f>
        <v>0</v>
      </c>
      <c r="AB37" s="1051">
        <f>K37/(1+$I$7)^(COUNTA($I$18:J$18))</f>
        <v>0</v>
      </c>
      <c r="AC37" s="1051">
        <f>L37/(1+$I$7)^(COUNTA($I$18:K$18))</f>
        <v>0</v>
      </c>
      <c r="AD37" s="1051">
        <f>M37/(1+$I$7)^(COUNTA($I$18:L$18))</f>
        <v>0</v>
      </c>
      <c r="AE37" s="1051">
        <f>N37/(1+$I$7)^(COUNTA($I$18:M$18))</f>
        <v>0</v>
      </c>
      <c r="AF37" s="1051">
        <f>O37/(1+$I$7)^(COUNTA($I$18:N$18))</f>
        <v>0</v>
      </c>
      <c r="AG37" s="1051">
        <f>P37/(1+$I$7)^(COUNTA($I$18:O$18))</f>
        <v>0</v>
      </c>
      <c r="AH37" s="1051">
        <f>Q37/(1+$I$7)^(COUNTA($I$18:P$18))</f>
        <v>0</v>
      </c>
      <c r="AI37" s="1051">
        <f>R37/(1+$I$7)^(COUNTA($I$18:Q$18))</f>
        <v>0</v>
      </c>
      <c r="AJ37" s="1051">
        <f>S37/(1+$I$7)^(COUNTA($I$18:R$18))</f>
        <v>0</v>
      </c>
      <c r="AK37" s="1051">
        <f>T37/(1+$I$7)^(COUNTA($I$18:S$18))</f>
        <v>0</v>
      </c>
      <c r="AL37" s="1051">
        <f>U37/(1+$I$7)^(COUNTA($I$18:T$18))</f>
        <v>0</v>
      </c>
      <c r="AM37" s="1051">
        <f>V37/(1+$I$7)^(COUNTA($I$18:U$18))</f>
        <v>0</v>
      </c>
      <c r="AN37" s="1051">
        <f>W37/(1+$I$7)^(COUNTA($I$18:V$18))</f>
        <v>0</v>
      </c>
      <c r="AO37" s="1051">
        <f>X37/(1+$I$7)^(COUNTA($I$18:W$18))</f>
        <v>0</v>
      </c>
    </row>
    <row r="38" spans="2:41" x14ac:dyDescent="0.2">
      <c r="B38" s="1022"/>
      <c r="C38" s="1022"/>
      <c r="D38" s="1022"/>
      <c r="E38" s="1022"/>
      <c r="F38" s="1021">
        <v>0</v>
      </c>
      <c r="G38" s="1054" t="str">
        <f t="shared" si="6"/>
        <v/>
      </c>
      <c r="H38" s="1052">
        <f>SUM(Z38:AO38)</f>
        <v>0</v>
      </c>
      <c r="I38" s="1050"/>
      <c r="J38" s="1050"/>
      <c r="K38" s="1050"/>
      <c r="L38" s="1050"/>
      <c r="M38" s="1050"/>
      <c r="N38" s="1050"/>
      <c r="O38" s="1050"/>
      <c r="P38" s="1050"/>
      <c r="Q38" s="1050"/>
      <c r="R38" s="1050"/>
      <c r="S38" s="1050"/>
      <c r="T38" s="1050"/>
      <c r="U38" s="1050"/>
      <c r="V38" s="1050"/>
      <c r="W38" s="1050"/>
      <c r="X38" s="1050"/>
      <c r="Y38" s="708"/>
      <c r="Z38" s="1051">
        <f>I38</f>
        <v>0</v>
      </c>
      <c r="AA38" s="1051">
        <f>J38/(1+$I$7)^(COUNTA($I$18:I$18))</f>
        <v>0</v>
      </c>
      <c r="AB38" s="1051">
        <f>K38/(1+$I$7)^(COUNTA($I$18:J$18))</f>
        <v>0</v>
      </c>
      <c r="AC38" s="1051">
        <f>L38/(1+$I$7)^(COUNTA($I$18:K$18))</f>
        <v>0</v>
      </c>
      <c r="AD38" s="1051">
        <f>M38/(1+$I$7)^(COUNTA($I$18:L$18))</f>
        <v>0</v>
      </c>
      <c r="AE38" s="1051">
        <f>N38/(1+$I$7)^(COUNTA($I$18:M$18))</f>
        <v>0</v>
      </c>
      <c r="AF38" s="1051">
        <f>O38/(1+$I$7)^(COUNTA($I$18:N$18))</f>
        <v>0</v>
      </c>
      <c r="AG38" s="1051">
        <f>P38/(1+$I$7)^(COUNTA($I$18:O$18))</f>
        <v>0</v>
      </c>
      <c r="AH38" s="1051">
        <f>Q38/(1+$I$7)^(COUNTA($I$18:P$18))</f>
        <v>0</v>
      </c>
      <c r="AI38" s="1051">
        <f>R38/(1+$I$7)^(COUNTA($I$18:Q$18))</f>
        <v>0</v>
      </c>
      <c r="AJ38" s="1051">
        <f>S38/(1+$I$7)^(COUNTA($I$18:R$18))</f>
        <v>0</v>
      </c>
      <c r="AK38" s="1051">
        <f>T38/(1+$I$7)^(COUNTA($I$18:S$18))</f>
        <v>0</v>
      </c>
      <c r="AL38" s="1051">
        <f>U38/(1+$I$7)^(COUNTA($I$18:T$18))</f>
        <v>0</v>
      </c>
      <c r="AM38" s="1051">
        <f>V38/(1+$I$7)^(COUNTA($I$18:U$18))</f>
        <v>0</v>
      </c>
      <c r="AN38" s="1051">
        <f>W38/(1+$I$7)^(COUNTA($I$18:V$18))</f>
        <v>0</v>
      </c>
      <c r="AO38" s="1051">
        <f>X38/(1+$I$7)^(COUNTA($I$18:W$18))</f>
        <v>0</v>
      </c>
    </row>
    <row r="39" spans="2:41" x14ac:dyDescent="0.2">
      <c r="B39" s="1022"/>
      <c r="C39" s="1022"/>
      <c r="D39" s="1022"/>
      <c r="E39" s="1022"/>
      <c r="F39" s="1021">
        <v>0</v>
      </c>
      <c r="G39" s="1054" t="str">
        <f t="shared" si="6"/>
        <v/>
      </c>
      <c r="H39" s="1052">
        <f>SUM(Z39:AO39)</f>
        <v>0</v>
      </c>
      <c r="I39" s="1050"/>
      <c r="J39" s="1050"/>
      <c r="K39" s="1050"/>
      <c r="L39" s="1050"/>
      <c r="M39" s="1050"/>
      <c r="N39" s="1050"/>
      <c r="O39" s="1050"/>
      <c r="P39" s="1050"/>
      <c r="Q39" s="1050"/>
      <c r="R39" s="1050"/>
      <c r="S39" s="1050"/>
      <c r="T39" s="1050"/>
      <c r="U39" s="1050"/>
      <c r="V39" s="1050"/>
      <c r="W39" s="1050"/>
      <c r="X39" s="1050"/>
      <c r="Y39" s="708"/>
      <c r="Z39" s="1051">
        <f>I39</f>
        <v>0</v>
      </c>
      <c r="AA39" s="1051">
        <f>J39/(1+$I$7)^(COUNTA($I$18:I$18))</f>
        <v>0</v>
      </c>
      <c r="AB39" s="1051">
        <f>K39/(1+$I$7)^(COUNTA($I$18:J$18))</f>
        <v>0</v>
      </c>
      <c r="AC39" s="1051">
        <f>L39/(1+$I$7)^(COUNTA($I$18:K$18))</f>
        <v>0</v>
      </c>
      <c r="AD39" s="1051">
        <f>M39/(1+$I$7)^(COUNTA($I$18:L$18))</f>
        <v>0</v>
      </c>
      <c r="AE39" s="1051">
        <f>N39/(1+$I$7)^(COUNTA($I$18:M$18))</f>
        <v>0</v>
      </c>
      <c r="AF39" s="1051">
        <f>O39/(1+$I$7)^(COUNTA($I$18:N$18))</f>
        <v>0</v>
      </c>
      <c r="AG39" s="1051">
        <f>P39/(1+$I$7)^(COUNTA($I$18:O$18))</f>
        <v>0</v>
      </c>
      <c r="AH39" s="1051">
        <f>Q39/(1+$I$7)^(COUNTA($I$18:P$18))</f>
        <v>0</v>
      </c>
      <c r="AI39" s="1051">
        <f>R39/(1+$I$7)^(COUNTA($I$18:Q$18))</f>
        <v>0</v>
      </c>
      <c r="AJ39" s="1051">
        <f>S39/(1+$I$7)^(COUNTA($I$18:R$18))</f>
        <v>0</v>
      </c>
      <c r="AK39" s="1051">
        <f>T39/(1+$I$7)^(COUNTA($I$18:S$18))</f>
        <v>0</v>
      </c>
      <c r="AL39" s="1051">
        <f>U39/(1+$I$7)^(COUNTA($I$18:T$18))</f>
        <v>0</v>
      </c>
      <c r="AM39" s="1051">
        <f>V39/(1+$I$7)^(COUNTA($I$18:U$18))</f>
        <v>0</v>
      </c>
      <c r="AN39" s="1051">
        <f>W39/(1+$I$7)^(COUNTA($I$18:V$18))</f>
        <v>0</v>
      </c>
      <c r="AO39" s="1051">
        <f>X39/(1+$I$7)^(COUNTA($I$18:W$18))</f>
        <v>0</v>
      </c>
    </row>
    <row r="40" spans="2:41" x14ac:dyDescent="0.2">
      <c r="B40" s="1022"/>
      <c r="C40" s="1022"/>
      <c r="D40" s="1022"/>
      <c r="E40" s="1022"/>
      <c r="F40" s="1021">
        <v>0</v>
      </c>
      <c r="G40" s="1054" t="str">
        <f t="shared" si="6"/>
        <v/>
      </c>
      <c r="H40" s="1052">
        <f>SUM(Z40:AO40)</f>
        <v>0</v>
      </c>
      <c r="I40" s="1050"/>
      <c r="J40" s="1050"/>
      <c r="K40" s="1050"/>
      <c r="L40" s="1050"/>
      <c r="M40" s="1050"/>
      <c r="N40" s="1050"/>
      <c r="O40" s="1050"/>
      <c r="P40" s="1050"/>
      <c r="Q40" s="1050"/>
      <c r="R40" s="1050"/>
      <c r="S40" s="1050"/>
      <c r="T40" s="1050"/>
      <c r="U40" s="1050"/>
      <c r="V40" s="1050"/>
      <c r="W40" s="1050"/>
      <c r="X40" s="1050"/>
      <c r="Y40" s="708"/>
      <c r="Z40" s="1051">
        <f>I40</f>
        <v>0</v>
      </c>
      <c r="AA40" s="1051">
        <f>J40/(1+$I$7)^(COUNTA($I$18:I$18))</f>
        <v>0</v>
      </c>
      <c r="AB40" s="1051">
        <f>K40/(1+$I$7)^(COUNTA($I$18:J$18))</f>
        <v>0</v>
      </c>
      <c r="AC40" s="1051">
        <f>L40/(1+$I$7)^(COUNTA($I$18:K$18))</f>
        <v>0</v>
      </c>
      <c r="AD40" s="1051">
        <f>M40/(1+$I$7)^(COUNTA($I$18:L$18))</f>
        <v>0</v>
      </c>
      <c r="AE40" s="1051">
        <f>N40/(1+$I$7)^(COUNTA($I$18:M$18))</f>
        <v>0</v>
      </c>
      <c r="AF40" s="1051">
        <f>O40/(1+$I$7)^(COUNTA($I$18:N$18))</f>
        <v>0</v>
      </c>
      <c r="AG40" s="1051">
        <f>P40/(1+$I$7)^(COUNTA($I$18:O$18))</f>
        <v>0</v>
      </c>
      <c r="AH40" s="1051">
        <f>Q40/(1+$I$7)^(COUNTA($I$18:P$18))</f>
        <v>0</v>
      </c>
      <c r="AI40" s="1051">
        <f>R40/(1+$I$7)^(COUNTA($I$18:Q$18))</f>
        <v>0</v>
      </c>
      <c r="AJ40" s="1051">
        <f>S40/(1+$I$7)^(COUNTA($I$18:R$18))</f>
        <v>0</v>
      </c>
      <c r="AK40" s="1051">
        <f>T40/(1+$I$7)^(COUNTA($I$18:S$18))</f>
        <v>0</v>
      </c>
      <c r="AL40" s="1051">
        <f>U40/(1+$I$7)^(COUNTA($I$18:T$18))</f>
        <v>0</v>
      </c>
      <c r="AM40" s="1051">
        <f>V40/(1+$I$7)^(COUNTA($I$18:U$18))</f>
        <v>0</v>
      </c>
      <c r="AN40" s="1051">
        <f>W40/(1+$I$7)^(COUNTA($I$18:V$18))</f>
        <v>0</v>
      </c>
      <c r="AO40" s="1051">
        <f>X40/(1+$I$7)^(COUNTA($I$18:W$18))</f>
        <v>0</v>
      </c>
    </row>
    <row r="41" spans="2:41" x14ac:dyDescent="0.2">
      <c r="B41" s="711"/>
      <c r="C41" s="712"/>
      <c r="D41" s="712"/>
      <c r="E41" s="713" t="s">
        <v>64</v>
      </c>
      <c r="F41" s="714">
        <f>SUM(F31:F40)</f>
        <v>0</v>
      </c>
      <c r="G41" s="708"/>
      <c r="H41" s="708"/>
      <c r="I41" s="1051">
        <f>SUM(I31:I40)</f>
        <v>0</v>
      </c>
      <c r="J41" s="1051">
        <f t="shared" ref="J41:X41" si="9">SUM(J31:J40)</f>
        <v>0</v>
      </c>
      <c r="K41" s="1051">
        <f t="shared" si="9"/>
        <v>0</v>
      </c>
      <c r="L41" s="1051">
        <f t="shared" si="9"/>
        <v>0</v>
      </c>
      <c r="M41" s="1051">
        <f t="shared" si="9"/>
        <v>0</v>
      </c>
      <c r="N41" s="1051">
        <f t="shared" si="9"/>
        <v>0</v>
      </c>
      <c r="O41" s="1051">
        <f t="shared" si="9"/>
        <v>0</v>
      </c>
      <c r="P41" s="1051">
        <f t="shared" si="9"/>
        <v>0</v>
      </c>
      <c r="Q41" s="1051">
        <f t="shared" si="9"/>
        <v>0</v>
      </c>
      <c r="R41" s="1051">
        <f t="shared" si="9"/>
        <v>0</v>
      </c>
      <c r="S41" s="1051">
        <f t="shared" si="9"/>
        <v>0</v>
      </c>
      <c r="T41" s="1051">
        <f t="shared" si="9"/>
        <v>0</v>
      </c>
      <c r="U41" s="1051">
        <f t="shared" si="9"/>
        <v>0</v>
      </c>
      <c r="V41" s="1051">
        <f t="shared" si="9"/>
        <v>0</v>
      </c>
      <c r="W41" s="1051">
        <f t="shared" si="9"/>
        <v>0</v>
      </c>
      <c r="X41" s="1051">
        <f t="shared" si="9"/>
        <v>0</v>
      </c>
      <c r="Y41" s="708"/>
      <c r="Z41" s="708"/>
      <c r="AA41" s="708"/>
      <c r="AB41" s="708"/>
      <c r="AC41" s="708"/>
      <c r="AD41" s="708"/>
      <c r="AE41" s="708"/>
      <c r="AF41" s="708"/>
      <c r="AG41" s="708"/>
      <c r="AH41" s="708"/>
      <c r="AI41" s="708"/>
      <c r="AJ41" s="708"/>
      <c r="AK41" s="708"/>
      <c r="AL41" s="708"/>
      <c r="AM41" s="708"/>
      <c r="AN41" s="708"/>
      <c r="AO41" s="708"/>
    </row>
    <row r="42" spans="2:41" x14ac:dyDescent="0.2">
      <c r="F42" s="32"/>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row>
    <row r="43" spans="2:41" x14ac:dyDescent="0.2">
      <c r="B43" s="618" t="s">
        <v>214</v>
      </c>
      <c r="C43" s="618"/>
      <c r="D43" s="623"/>
      <c r="E43" s="703"/>
      <c r="F43" s="704"/>
      <c r="G43" s="708"/>
      <c r="H43" s="1046" t="s">
        <v>235</v>
      </c>
      <c r="I43" s="1047">
        <f>YEAR(Startdatum)</f>
        <v>1900</v>
      </c>
      <c r="J43" s="1048">
        <f t="shared" ref="J43:X43" si="10">I43+1</f>
        <v>1901</v>
      </c>
      <c r="K43" s="1048">
        <f t="shared" si="10"/>
        <v>1902</v>
      </c>
      <c r="L43" s="1048">
        <f t="shared" si="10"/>
        <v>1903</v>
      </c>
      <c r="M43" s="1048">
        <f t="shared" si="10"/>
        <v>1904</v>
      </c>
      <c r="N43" s="1048">
        <f t="shared" si="10"/>
        <v>1905</v>
      </c>
      <c r="O43" s="1048">
        <f t="shared" si="10"/>
        <v>1906</v>
      </c>
      <c r="P43" s="1048">
        <f t="shared" si="10"/>
        <v>1907</v>
      </c>
      <c r="Q43" s="1048">
        <f t="shared" si="10"/>
        <v>1908</v>
      </c>
      <c r="R43" s="1048">
        <f t="shared" si="10"/>
        <v>1909</v>
      </c>
      <c r="S43" s="1048">
        <f t="shared" si="10"/>
        <v>1910</v>
      </c>
      <c r="T43" s="1048">
        <f t="shared" si="10"/>
        <v>1911</v>
      </c>
      <c r="U43" s="1048">
        <f t="shared" si="10"/>
        <v>1912</v>
      </c>
      <c r="V43" s="1048">
        <f t="shared" si="10"/>
        <v>1913</v>
      </c>
      <c r="W43" s="1048">
        <f t="shared" si="10"/>
        <v>1914</v>
      </c>
      <c r="X43" s="1048">
        <f t="shared" si="10"/>
        <v>1915</v>
      </c>
      <c r="Y43" s="708"/>
      <c r="Z43" s="708"/>
      <c r="AA43" s="708"/>
      <c r="AB43" s="708"/>
      <c r="AC43" s="708"/>
      <c r="AD43" s="708"/>
      <c r="AE43" s="708"/>
      <c r="AF43" s="708"/>
      <c r="AG43" s="708"/>
      <c r="AH43" s="708"/>
      <c r="AI43" s="708"/>
      <c r="AJ43" s="708"/>
      <c r="AK43" s="708"/>
      <c r="AL43" s="708"/>
      <c r="AM43" s="708"/>
      <c r="AN43" s="708"/>
      <c r="AO43" s="708"/>
    </row>
    <row r="44" spans="2:41" x14ac:dyDescent="0.2">
      <c r="B44" s="707" t="s">
        <v>101</v>
      </c>
      <c r="C44" s="709"/>
      <c r="D44" s="707"/>
      <c r="E44" s="707"/>
      <c r="F44" s="710" t="s">
        <v>1</v>
      </c>
      <c r="G44" s="708"/>
      <c r="H44" s="1057" t="s">
        <v>546</v>
      </c>
      <c r="I44" s="708"/>
      <c r="J44" s="1049"/>
      <c r="K44" s="1049"/>
      <c r="L44" s="1049"/>
      <c r="M44" s="1049"/>
      <c r="N44" s="1042"/>
      <c r="O44" s="1042"/>
      <c r="P44" s="1042"/>
      <c r="Q44" s="1042"/>
      <c r="R44" s="1042"/>
      <c r="S44" s="1042"/>
      <c r="T44" s="1042"/>
      <c r="U44" s="1042"/>
      <c r="V44" s="1042"/>
      <c r="W44" s="1042"/>
      <c r="X44" s="1042"/>
      <c r="Y44" s="708"/>
      <c r="Z44" s="708"/>
      <c r="AA44" s="708"/>
      <c r="AB44" s="708"/>
      <c r="AC44" s="708"/>
      <c r="AD44" s="708"/>
      <c r="AE44" s="708"/>
      <c r="AF44" s="708"/>
      <c r="AG44" s="708"/>
      <c r="AH44" s="708"/>
      <c r="AI44" s="708"/>
      <c r="AJ44" s="708"/>
      <c r="AK44" s="708"/>
      <c r="AL44" s="708"/>
      <c r="AM44" s="708"/>
      <c r="AN44" s="708"/>
      <c r="AO44" s="708"/>
    </row>
    <row r="45" spans="2:41" x14ac:dyDescent="0.2">
      <c r="B45" s="1022"/>
      <c r="C45" s="1022"/>
      <c r="D45" s="1022"/>
      <c r="E45" s="1022"/>
      <c r="F45" s="1021">
        <v>0</v>
      </c>
      <c r="G45" s="1054" t="str">
        <f t="shared" ref="G45:G54" si="11">IF(H45&gt;0,"← overnemen","")</f>
        <v/>
      </c>
      <c r="H45" s="1052">
        <f t="shared" ref="H45:H51" si="12">SUM(Z45:AO45)</f>
        <v>0</v>
      </c>
      <c r="I45" s="1050"/>
      <c r="J45" s="1050"/>
      <c r="K45" s="1050"/>
      <c r="L45" s="1050"/>
      <c r="M45" s="1050"/>
      <c r="N45" s="1050"/>
      <c r="O45" s="1050"/>
      <c r="P45" s="1050"/>
      <c r="Q45" s="1050"/>
      <c r="R45" s="1050"/>
      <c r="S45" s="1050"/>
      <c r="T45" s="1050"/>
      <c r="U45" s="1050"/>
      <c r="V45" s="1050"/>
      <c r="W45" s="1050"/>
      <c r="X45" s="1050"/>
      <c r="Y45" s="708"/>
      <c r="Z45" s="1051">
        <f t="shared" ref="Z45:Z51" si="13">I45</f>
        <v>0</v>
      </c>
      <c r="AA45" s="1051">
        <f>J45/(1+$I$7)^(COUNTA($I$18:I$18))</f>
        <v>0</v>
      </c>
      <c r="AB45" s="1051">
        <f>K45/(1+$I$7)^(COUNTA($I$18:J$18))</f>
        <v>0</v>
      </c>
      <c r="AC45" s="1051">
        <f>L45/(1+$I$7)^(COUNTA($I$18:K$18))</f>
        <v>0</v>
      </c>
      <c r="AD45" s="1051">
        <f>M45/(1+$I$7)^(COUNTA($I$18:L$18))</f>
        <v>0</v>
      </c>
      <c r="AE45" s="1051">
        <f>N45/(1+$I$7)^(COUNTA($I$18:M$18))</f>
        <v>0</v>
      </c>
      <c r="AF45" s="1051">
        <f>O45/(1+$I$7)^(COUNTA($I$18:N$18))</f>
        <v>0</v>
      </c>
      <c r="AG45" s="1051">
        <f>P45/(1+$I$7)^(COUNTA($I$18:O$18))</f>
        <v>0</v>
      </c>
      <c r="AH45" s="1051">
        <f>Q45/(1+$I$7)^(COUNTA($I$18:P$18))</f>
        <v>0</v>
      </c>
      <c r="AI45" s="1051">
        <f>R45/(1+$I$7)^(COUNTA($I$18:Q$18))</f>
        <v>0</v>
      </c>
      <c r="AJ45" s="1051">
        <f>S45/(1+$I$7)^(COUNTA($I$18:R$18))</f>
        <v>0</v>
      </c>
      <c r="AK45" s="1051">
        <f>T45/(1+$I$7)^(COUNTA($I$18:S$18))</f>
        <v>0</v>
      </c>
      <c r="AL45" s="1051">
        <f>U45/(1+$I$7)^(COUNTA($I$18:T$18))</f>
        <v>0</v>
      </c>
      <c r="AM45" s="1051">
        <f>V45/(1+$I$7)^(COUNTA($I$18:U$18))</f>
        <v>0</v>
      </c>
      <c r="AN45" s="1051">
        <f>W45/(1+$I$7)^(COUNTA($I$18:V$18))</f>
        <v>0</v>
      </c>
      <c r="AO45" s="1051">
        <f>X45/(1+$I$7)^(COUNTA($I$18:W$18))</f>
        <v>0</v>
      </c>
    </row>
    <row r="46" spans="2:41" x14ac:dyDescent="0.2">
      <c r="B46" s="1022"/>
      <c r="C46" s="1022"/>
      <c r="D46" s="1022"/>
      <c r="E46" s="1022"/>
      <c r="F46" s="1021">
        <v>0</v>
      </c>
      <c r="G46" s="1054" t="str">
        <f t="shared" si="11"/>
        <v/>
      </c>
      <c r="H46" s="1052">
        <f t="shared" si="12"/>
        <v>0</v>
      </c>
      <c r="I46" s="1050"/>
      <c r="J46" s="1050"/>
      <c r="K46" s="1050"/>
      <c r="L46" s="1050"/>
      <c r="M46" s="1050"/>
      <c r="N46" s="1050"/>
      <c r="O46" s="1050"/>
      <c r="P46" s="1050"/>
      <c r="Q46" s="1050"/>
      <c r="R46" s="1050"/>
      <c r="S46" s="1050"/>
      <c r="T46" s="1050"/>
      <c r="U46" s="1050"/>
      <c r="V46" s="1050"/>
      <c r="W46" s="1050"/>
      <c r="X46" s="1050"/>
      <c r="Y46" s="708"/>
      <c r="Z46" s="1051">
        <f t="shared" si="13"/>
        <v>0</v>
      </c>
      <c r="AA46" s="1051">
        <f>J46/(1+$I$7)^(COUNTA($I$18:I$18))</f>
        <v>0</v>
      </c>
      <c r="AB46" s="1051">
        <f>K46/(1+$I$7)^(COUNTA($I$18:J$18))</f>
        <v>0</v>
      </c>
      <c r="AC46" s="1051">
        <f>L46/(1+$I$7)^(COUNTA($I$18:K$18))</f>
        <v>0</v>
      </c>
      <c r="AD46" s="1051">
        <f>M46/(1+$I$7)^(COUNTA($I$18:L$18))</f>
        <v>0</v>
      </c>
      <c r="AE46" s="1051">
        <f>N46/(1+$I$7)^(COUNTA($I$18:M$18))</f>
        <v>0</v>
      </c>
      <c r="AF46" s="1051">
        <f>O46/(1+$I$7)^(COUNTA($I$18:N$18))</f>
        <v>0</v>
      </c>
      <c r="AG46" s="1051">
        <f>P46/(1+$I$7)^(COUNTA($I$18:O$18))</f>
        <v>0</v>
      </c>
      <c r="AH46" s="1051">
        <f>Q46/(1+$I$7)^(COUNTA($I$18:P$18))</f>
        <v>0</v>
      </c>
      <c r="AI46" s="1051">
        <f>R46/(1+$I$7)^(COUNTA($I$18:Q$18))</f>
        <v>0</v>
      </c>
      <c r="AJ46" s="1051">
        <f>S46/(1+$I$7)^(COUNTA($I$18:R$18))</f>
        <v>0</v>
      </c>
      <c r="AK46" s="1051">
        <f>T46/(1+$I$7)^(COUNTA($I$18:S$18))</f>
        <v>0</v>
      </c>
      <c r="AL46" s="1051">
        <f>U46/(1+$I$7)^(COUNTA($I$18:T$18))</f>
        <v>0</v>
      </c>
      <c r="AM46" s="1051">
        <f>V46/(1+$I$7)^(COUNTA($I$18:U$18))</f>
        <v>0</v>
      </c>
      <c r="AN46" s="1051">
        <f>W46/(1+$I$7)^(COUNTA($I$18:V$18))</f>
        <v>0</v>
      </c>
      <c r="AO46" s="1051">
        <f>X46/(1+$I$7)^(COUNTA($I$18:W$18))</f>
        <v>0</v>
      </c>
    </row>
    <row r="47" spans="2:41" x14ac:dyDescent="0.2">
      <c r="B47" s="1022"/>
      <c r="C47" s="1022"/>
      <c r="D47" s="1022"/>
      <c r="E47" s="1022"/>
      <c r="F47" s="1021">
        <v>0</v>
      </c>
      <c r="G47" s="1054" t="str">
        <f t="shared" si="11"/>
        <v/>
      </c>
      <c r="H47" s="1052">
        <f t="shared" si="12"/>
        <v>0</v>
      </c>
      <c r="I47" s="1050"/>
      <c r="J47" s="1050"/>
      <c r="K47" s="1050"/>
      <c r="L47" s="1050"/>
      <c r="M47" s="1050"/>
      <c r="N47" s="1050"/>
      <c r="O47" s="1050"/>
      <c r="P47" s="1050"/>
      <c r="Q47" s="1050"/>
      <c r="R47" s="1050"/>
      <c r="S47" s="1050"/>
      <c r="T47" s="1050"/>
      <c r="U47" s="1050"/>
      <c r="V47" s="1050"/>
      <c r="W47" s="1050"/>
      <c r="X47" s="1050"/>
      <c r="Y47" s="708"/>
      <c r="Z47" s="1051">
        <f t="shared" si="13"/>
        <v>0</v>
      </c>
      <c r="AA47" s="1051">
        <f>J47/(1+$I$7)^(COUNTA($I$18:I$18))</f>
        <v>0</v>
      </c>
      <c r="AB47" s="1051">
        <f>K47/(1+$I$7)^(COUNTA($I$18:J$18))</f>
        <v>0</v>
      </c>
      <c r="AC47" s="1051">
        <f>L47/(1+$I$7)^(COUNTA($I$18:K$18))</f>
        <v>0</v>
      </c>
      <c r="AD47" s="1051">
        <f>M47/(1+$I$7)^(COUNTA($I$18:L$18))</f>
        <v>0</v>
      </c>
      <c r="AE47" s="1051">
        <f>N47/(1+$I$7)^(COUNTA($I$18:M$18))</f>
        <v>0</v>
      </c>
      <c r="AF47" s="1051">
        <f>O47/(1+$I$7)^(COUNTA($I$18:N$18))</f>
        <v>0</v>
      </c>
      <c r="AG47" s="1051">
        <f>P47/(1+$I$7)^(COUNTA($I$18:O$18))</f>
        <v>0</v>
      </c>
      <c r="AH47" s="1051">
        <f>Q47/(1+$I$7)^(COUNTA($I$18:P$18))</f>
        <v>0</v>
      </c>
      <c r="AI47" s="1051">
        <f>R47/(1+$I$7)^(COUNTA($I$18:Q$18))</f>
        <v>0</v>
      </c>
      <c r="AJ47" s="1051">
        <f>S47/(1+$I$7)^(COUNTA($I$18:R$18))</f>
        <v>0</v>
      </c>
      <c r="AK47" s="1051">
        <f>T47/(1+$I$7)^(COUNTA($I$18:S$18))</f>
        <v>0</v>
      </c>
      <c r="AL47" s="1051">
        <f>U47/(1+$I$7)^(COUNTA($I$18:T$18))</f>
        <v>0</v>
      </c>
      <c r="AM47" s="1051">
        <f>V47/(1+$I$7)^(COUNTA($I$18:U$18))</f>
        <v>0</v>
      </c>
      <c r="AN47" s="1051">
        <f>W47/(1+$I$7)^(COUNTA($I$18:V$18))</f>
        <v>0</v>
      </c>
      <c r="AO47" s="1051">
        <f>X47/(1+$I$7)^(COUNTA($I$18:W$18))</f>
        <v>0</v>
      </c>
    </row>
    <row r="48" spans="2:41" x14ac:dyDescent="0.2">
      <c r="B48" s="1022"/>
      <c r="C48" s="1022"/>
      <c r="D48" s="1022"/>
      <c r="E48" s="1022"/>
      <c r="F48" s="1021">
        <v>0</v>
      </c>
      <c r="G48" s="1054" t="str">
        <f t="shared" si="11"/>
        <v/>
      </c>
      <c r="H48" s="1052">
        <f t="shared" si="12"/>
        <v>0</v>
      </c>
      <c r="I48" s="1050"/>
      <c r="J48" s="1050"/>
      <c r="K48" s="1050"/>
      <c r="L48" s="1050"/>
      <c r="M48" s="1050"/>
      <c r="N48" s="1050"/>
      <c r="O48" s="1050"/>
      <c r="P48" s="1050"/>
      <c r="Q48" s="1050"/>
      <c r="R48" s="1050"/>
      <c r="S48" s="1050"/>
      <c r="T48" s="1050"/>
      <c r="U48" s="1050"/>
      <c r="V48" s="1050"/>
      <c r="W48" s="1050"/>
      <c r="X48" s="1050"/>
      <c r="Y48" s="708"/>
      <c r="Z48" s="1051">
        <f t="shared" si="13"/>
        <v>0</v>
      </c>
      <c r="AA48" s="1051">
        <f>J48/(1+$I$7)^(COUNTA($I$18:I$18))</f>
        <v>0</v>
      </c>
      <c r="AB48" s="1051">
        <f>K48/(1+$I$7)^(COUNTA($I$18:J$18))</f>
        <v>0</v>
      </c>
      <c r="AC48" s="1051">
        <f>L48/(1+$I$7)^(COUNTA($I$18:K$18))</f>
        <v>0</v>
      </c>
      <c r="AD48" s="1051">
        <f>M48/(1+$I$7)^(COUNTA($I$18:L$18))</f>
        <v>0</v>
      </c>
      <c r="AE48" s="1051">
        <f>N48/(1+$I$7)^(COUNTA($I$18:M$18))</f>
        <v>0</v>
      </c>
      <c r="AF48" s="1051">
        <f>O48/(1+$I$7)^(COUNTA($I$18:N$18))</f>
        <v>0</v>
      </c>
      <c r="AG48" s="1051">
        <f>P48/(1+$I$7)^(COUNTA($I$18:O$18))</f>
        <v>0</v>
      </c>
      <c r="AH48" s="1051">
        <f>Q48/(1+$I$7)^(COUNTA($I$18:P$18))</f>
        <v>0</v>
      </c>
      <c r="AI48" s="1051">
        <f>R48/(1+$I$7)^(COUNTA($I$18:Q$18))</f>
        <v>0</v>
      </c>
      <c r="AJ48" s="1051">
        <f>S48/(1+$I$7)^(COUNTA($I$18:R$18))</f>
        <v>0</v>
      </c>
      <c r="AK48" s="1051">
        <f>T48/(1+$I$7)^(COUNTA($I$18:S$18))</f>
        <v>0</v>
      </c>
      <c r="AL48" s="1051">
        <f>U48/(1+$I$7)^(COUNTA($I$18:T$18))</f>
        <v>0</v>
      </c>
      <c r="AM48" s="1051">
        <f>V48/(1+$I$7)^(COUNTA($I$18:U$18))</f>
        <v>0</v>
      </c>
      <c r="AN48" s="1051">
        <f>W48/(1+$I$7)^(COUNTA($I$18:V$18))</f>
        <v>0</v>
      </c>
      <c r="AO48" s="1051">
        <f>X48/(1+$I$7)^(COUNTA($I$18:W$18))</f>
        <v>0</v>
      </c>
    </row>
    <row r="49" spans="2:41" x14ac:dyDescent="0.2">
      <c r="B49" s="1022"/>
      <c r="C49" s="1022"/>
      <c r="D49" s="1022"/>
      <c r="E49" s="1022"/>
      <c r="F49" s="1021">
        <v>0</v>
      </c>
      <c r="G49" s="1054" t="str">
        <f t="shared" si="11"/>
        <v/>
      </c>
      <c r="H49" s="1052">
        <f t="shared" si="12"/>
        <v>0</v>
      </c>
      <c r="I49" s="1050"/>
      <c r="J49" s="1050"/>
      <c r="K49" s="1050"/>
      <c r="L49" s="1050"/>
      <c r="M49" s="1050"/>
      <c r="N49" s="1050"/>
      <c r="O49" s="1050"/>
      <c r="P49" s="1050"/>
      <c r="Q49" s="1050"/>
      <c r="R49" s="1050"/>
      <c r="S49" s="1050"/>
      <c r="T49" s="1050"/>
      <c r="U49" s="1050"/>
      <c r="V49" s="1050"/>
      <c r="W49" s="1050"/>
      <c r="X49" s="1050"/>
      <c r="Y49" s="708"/>
      <c r="Z49" s="1051">
        <f t="shared" si="13"/>
        <v>0</v>
      </c>
      <c r="AA49" s="1051">
        <f>J49/(1+$I$7)^(COUNTA($I$18:I$18))</f>
        <v>0</v>
      </c>
      <c r="AB49" s="1051">
        <f>K49/(1+$I$7)^(COUNTA($I$18:J$18))</f>
        <v>0</v>
      </c>
      <c r="AC49" s="1051">
        <f>L49/(1+$I$7)^(COUNTA($I$18:K$18))</f>
        <v>0</v>
      </c>
      <c r="AD49" s="1051">
        <f>M49/(1+$I$7)^(COUNTA($I$18:L$18))</f>
        <v>0</v>
      </c>
      <c r="AE49" s="1051">
        <f>N49/(1+$I$7)^(COUNTA($I$18:M$18))</f>
        <v>0</v>
      </c>
      <c r="AF49" s="1051">
        <f>O49/(1+$I$7)^(COUNTA($I$18:N$18))</f>
        <v>0</v>
      </c>
      <c r="AG49" s="1051">
        <f>P49/(1+$I$7)^(COUNTA($I$18:O$18))</f>
        <v>0</v>
      </c>
      <c r="AH49" s="1051">
        <f>Q49/(1+$I$7)^(COUNTA($I$18:P$18))</f>
        <v>0</v>
      </c>
      <c r="AI49" s="1051">
        <f>R49/(1+$I$7)^(COUNTA($I$18:Q$18))</f>
        <v>0</v>
      </c>
      <c r="AJ49" s="1051">
        <f>S49/(1+$I$7)^(COUNTA($I$18:R$18))</f>
        <v>0</v>
      </c>
      <c r="AK49" s="1051">
        <f>T49/(1+$I$7)^(COUNTA($I$18:S$18))</f>
        <v>0</v>
      </c>
      <c r="AL49" s="1051">
        <f>U49/(1+$I$7)^(COUNTA($I$18:T$18))</f>
        <v>0</v>
      </c>
      <c r="AM49" s="1051">
        <f>V49/(1+$I$7)^(COUNTA($I$18:U$18))</f>
        <v>0</v>
      </c>
      <c r="AN49" s="1051">
        <f>W49/(1+$I$7)^(COUNTA($I$18:V$18))</f>
        <v>0</v>
      </c>
      <c r="AO49" s="1051">
        <f>X49/(1+$I$7)^(COUNTA($I$18:W$18))</f>
        <v>0</v>
      </c>
    </row>
    <row r="50" spans="2:41" x14ac:dyDescent="0.2">
      <c r="B50" s="1022"/>
      <c r="C50" s="1022"/>
      <c r="D50" s="1022"/>
      <c r="E50" s="1022"/>
      <c r="F50" s="1021">
        <v>0</v>
      </c>
      <c r="G50" s="1054" t="str">
        <f t="shared" si="11"/>
        <v/>
      </c>
      <c r="H50" s="1052">
        <f t="shared" si="12"/>
        <v>0</v>
      </c>
      <c r="I50" s="1050"/>
      <c r="J50" s="1050"/>
      <c r="K50" s="1050"/>
      <c r="L50" s="1050"/>
      <c r="M50" s="1050"/>
      <c r="N50" s="1050"/>
      <c r="O50" s="1050"/>
      <c r="P50" s="1050"/>
      <c r="Q50" s="1050"/>
      <c r="R50" s="1050"/>
      <c r="S50" s="1050"/>
      <c r="T50" s="1050"/>
      <c r="U50" s="1050"/>
      <c r="V50" s="1050"/>
      <c r="W50" s="1050"/>
      <c r="X50" s="1050"/>
      <c r="Y50" s="708"/>
      <c r="Z50" s="1051">
        <f t="shared" si="13"/>
        <v>0</v>
      </c>
      <c r="AA50" s="1051">
        <f>J50/(1+$I$7)^(COUNTA($I$18:I$18))</f>
        <v>0</v>
      </c>
      <c r="AB50" s="1051">
        <f>K50/(1+$I$7)^(COUNTA($I$18:J$18))</f>
        <v>0</v>
      </c>
      <c r="AC50" s="1051">
        <f>L50/(1+$I$7)^(COUNTA($I$18:K$18))</f>
        <v>0</v>
      </c>
      <c r="AD50" s="1051">
        <f>M50/(1+$I$7)^(COUNTA($I$18:L$18))</f>
        <v>0</v>
      </c>
      <c r="AE50" s="1051">
        <f>N50/(1+$I$7)^(COUNTA($I$18:M$18))</f>
        <v>0</v>
      </c>
      <c r="AF50" s="1051">
        <f>O50/(1+$I$7)^(COUNTA($I$18:N$18))</f>
        <v>0</v>
      </c>
      <c r="AG50" s="1051">
        <f>P50/(1+$I$7)^(COUNTA($I$18:O$18))</f>
        <v>0</v>
      </c>
      <c r="AH50" s="1051">
        <f>Q50/(1+$I$7)^(COUNTA($I$18:P$18))</f>
        <v>0</v>
      </c>
      <c r="AI50" s="1051">
        <f>R50/(1+$I$7)^(COUNTA($I$18:Q$18))</f>
        <v>0</v>
      </c>
      <c r="AJ50" s="1051">
        <f>S50/(1+$I$7)^(COUNTA($I$18:R$18))</f>
        <v>0</v>
      </c>
      <c r="AK50" s="1051">
        <f>T50/(1+$I$7)^(COUNTA($I$18:S$18))</f>
        <v>0</v>
      </c>
      <c r="AL50" s="1051">
        <f>U50/(1+$I$7)^(COUNTA($I$18:T$18))</f>
        <v>0</v>
      </c>
      <c r="AM50" s="1051">
        <f>V50/(1+$I$7)^(COUNTA($I$18:U$18))</f>
        <v>0</v>
      </c>
      <c r="AN50" s="1051">
        <f>W50/(1+$I$7)^(COUNTA($I$18:V$18))</f>
        <v>0</v>
      </c>
      <c r="AO50" s="1051">
        <f>X50/(1+$I$7)^(COUNTA($I$18:W$18))</f>
        <v>0</v>
      </c>
    </row>
    <row r="51" spans="2:41" x14ac:dyDescent="0.2">
      <c r="B51" s="1022"/>
      <c r="C51" s="1022"/>
      <c r="D51" s="1022"/>
      <c r="E51" s="1022"/>
      <c r="F51" s="1021">
        <v>0</v>
      </c>
      <c r="G51" s="1054" t="str">
        <f t="shared" si="11"/>
        <v/>
      </c>
      <c r="H51" s="1052">
        <f t="shared" si="12"/>
        <v>0</v>
      </c>
      <c r="I51" s="1050"/>
      <c r="J51" s="1050"/>
      <c r="K51" s="1050"/>
      <c r="L51" s="1050"/>
      <c r="M51" s="1050"/>
      <c r="N51" s="1050"/>
      <c r="O51" s="1050"/>
      <c r="P51" s="1050"/>
      <c r="Q51" s="1050"/>
      <c r="R51" s="1050"/>
      <c r="S51" s="1050"/>
      <c r="T51" s="1050"/>
      <c r="U51" s="1050"/>
      <c r="V51" s="1050"/>
      <c r="W51" s="1050"/>
      <c r="X51" s="1050"/>
      <c r="Y51" s="708"/>
      <c r="Z51" s="1051">
        <f t="shared" si="13"/>
        <v>0</v>
      </c>
      <c r="AA51" s="1051">
        <f>J51/(1+$I$7)^(COUNTA($I$18:I$18))</f>
        <v>0</v>
      </c>
      <c r="AB51" s="1051">
        <f>K51/(1+$I$7)^(COUNTA($I$18:J$18))</f>
        <v>0</v>
      </c>
      <c r="AC51" s="1051">
        <f>L51/(1+$I$7)^(COUNTA($I$18:K$18))</f>
        <v>0</v>
      </c>
      <c r="AD51" s="1051">
        <f>M51/(1+$I$7)^(COUNTA($I$18:L$18))</f>
        <v>0</v>
      </c>
      <c r="AE51" s="1051">
        <f>N51/(1+$I$7)^(COUNTA($I$18:M$18))</f>
        <v>0</v>
      </c>
      <c r="AF51" s="1051">
        <f>O51/(1+$I$7)^(COUNTA($I$18:N$18))</f>
        <v>0</v>
      </c>
      <c r="AG51" s="1051">
        <f>P51/(1+$I$7)^(COUNTA($I$18:O$18))</f>
        <v>0</v>
      </c>
      <c r="AH51" s="1051">
        <f>Q51/(1+$I$7)^(COUNTA($I$18:P$18))</f>
        <v>0</v>
      </c>
      <c r="AI51" s="1051">
        <f>R51/(1+$I$7)^(COUNTA($I$18:Q$18))</f>
        <v>0</v>
      </c>
      <c r="AJ51" s="1051">
        <f>S51/(1+$I$7)^(COUNTA($I$18:R$18))</f>
        <v>0</v>
      </c>
      <c r="AK51" s="1051">
        <f>T51/(1+$I$7)^(COUNTA($I$18:S$18))</f>
        <v>0</v>
      </c>
      <c r="AL51" s="1051">
        <f>U51/(1+$I$7)^(COUNTA($I$18:T$18))</f>
        <v>0</v>
      </c>
      <c r="AM51" s="1051">
        <f>V51/(1+$I$7)^(COUNTA($I$18:U$18))</f>
        <v>0</v>
      </c>
      <c r="AN51" s="1051">
        <f>W51/(1+$I$7)^(COUNTA($I$18:V$18))</f>
        <v>0</v>
      </c>
      <c r="AO51" s="1051">
        <f>X51/(1+$I$7)^(COUNTA($I$18:W$18))</f>
        <v>0</v>
      </c>
    </row>
    <row r="52" spans="2:41" x14ac:dyDescent="0.2">
      <c r="B52" s="1022"/>
      <c r="C52" s="1022"/>
      <c r="D52" s="1022"/>
      <c r="E52" s="1022"/>
      <c r="F52" s="1019">
        <v>0</v>
      </c>
      <c r="G52" s="1054" t="str">
        <f t="shared" si="11"/>
        <v/>
      </c>
      <c r="H52" s="1052">
        <f>SUM(Z52:AO52)</f>
        <v>0</v>
      </c>
      <c r="I52" s="1050"/>
      <c r="J52" s="1050"/>
      <c r="K52" s="1050"/>
      <c r="L52" s="1050"/>
      <c r="M52" s="1050"/>
      <c r="N52" s="1050"/>
      <c r="O52" s="1050"/>
      <c r="P52" s="1050"/>
      <c r="Q52" s="1050"/>
      <c r="R52" s="1050"/>
      <c r="S52" s="1050"/>
      <c r="T52" s="1050"/>
      <c r="U52" s="1050"/>
      <c r="V52" s="1050"/>
      <c r="W52" s="1050"/>
      <c r="X52" s="1050"/>
      <c r="Y52" s="708"/>
      <c r="Z52" s="1051">
        <f>I52</f>
        <v>0</v>
      </c>
      <c r="AA52" s="1051">
        <f>J52/(1+$I$7)^(COUNTA($I$18:I$18))</f>
        <v>0</v>
      </c>
      <c r="AB52" s="1051">
        <f>K52/(1+$I$7)^(COUNTA($I$18:J$18))</f>
        <v>0</v>
      </c>
      <c r="AC52" s="1051">
        <f>L52/(1+$I$7)^(COUNTA($I$18:K$18))</f>
        <v>0</v>
      </c>
      <c r="AD52" s="1051">
        <f>M52/(1+$I$7)^(COUNTA($I$18:L$18))</f>
        <v>0</v>
      </c>
      <c r="AE52" s="1051">
        <f>N52/(1+$I$7)^(COUNTA($I$18:M$18))</f>
        <v>0</v>
      </c>
      <c r="AF52" s="1051">
        <f>O52/(1+$I$7)^(COUNTA($I$18:N$18))</f>
        <v>0</v>
      </c>
      <c r="AG52" s="1051">
        <f>P52/(1+$I$7)^(COUNTA($I$18:O$18))</f>
        <v>0</v>
      </c>
      <c r="AH52" s="1051">
        <f>Q52/(1+$I$7)^(COUNTA($I$18:P$18))</f>
        <v>0</v>
      </c>
      <c r="AI52" s="1051">
        <f>R52/(1+$I$7)^(COUNTA($I$18:Q$18))</f>
        <v>0</v>
      </c>
      <c r="AJ52" s="1051">
        <f>S52/(1+$I$7)^(COUNTA($I$18:R$18))</f>
        <v>0</v>
      </c>
      <c r="AK52" s="1051">
        <f>T52/(1+$I$7)^(COUNTA($I$18:S$18))</f>
        <v>0</v>
      </c>
      <c r="AL52" s="1051">
        <f>U52/(1+$I$7)^(COUNTA($I$18:T$18))</f>
        <v>0</v>
      </c>
      <c r="AM52" s="1051">
        <f>V52/(1+$I$7)^(COUNTA($I$18:U$18))</f>
        <v>0</v>
      </c>
      <c r="AN52" s="1051">
        <f>W52/(1+$I$7)^(COUNTA($I$18:V$18))</f>
        <v>0</v>
      </c>
      <c r="AO52" s="1051">
        <f>X52/(1+$I$7)^(COUNTA($I$18:W$18))</f>
        <v>0</v>
      </c>
    </row>
    <row r="53" spans="2:41" x14ac:dyDescent="0.2">
      <c r="B53" s="1022"/>
      <c r="C53" s="1022"/>
      <c r="D53" s="1022"/>
      <c r="E53" s="1022"/>
      <c r="F53" s="1019">
        <v>0</v>
      </c>
      <c r="G53" s="1054" t="str">
        <f t="shared" si="11"/>
        <v/>
      </c>
      <c r="H53" s="1052">
        <f>SUM(Z53:AO53)</f>
        <v>0</v>
      </c>
      <c r="I53" s="1050"/>
      <c r="J53" s="1050"/>
      <c r="K53" s="1050"/>
      <c r="L53" s="1050"/>
      <c r="M53" s="1050"/>
      <c r="N53" s="1050"/>
      <c r="O53" s="1050"/>
      <c r="P53" s="1050"/>
      <c r="Q53" s="1050"/>
      <c r="R53" s="1050"/>
      <c r="S53" s="1050"/>
      <c r="T53" s="1050"/>
      <c r="U53" s="1050"/>
      <c r="V53" s="1050"/>
      <c r="W53" s="1050"/>
      <c r="X53" s="1050"/>
      <c r="Y53" s="708"/>
      <c r="Z53" s="1051">
        <f>I53</f>
        <v>0</v>
      </c>
      <c r="AA53" s="1051">
        <f>J53/(1+$I$7)^(COUNTA($I$18:I$18))</f>
        <v>0</v>
      </c>
      <c r="AB53" s="1051">
        <f>K53/(1+$I$7)^(COUNTA($I$18:J$18))</f>
        <v>0</v>
      </c>
      <c r="AC53" s="1051">
        <f>L53/(1+$I$7)^(COUNTA($I$18:K$18))</f>
        <v>0</v>
      </c>
      <c r="AD53" s="1051">
        <f>M53/(1+$I$7)^(COUNTA($I$18:L$18))</f>
        <v>0</v>
      </c>
      <c r="AE53" s="1051">
        <f>N53/(1+$I$7)^(COUNTA($I$18:M$18))</f>
        <v>0</v>
      </c>
      <c r="AF53" s="1051">
        <f>O53/(1+$I$7)^(COUNTA($I$18:N$18))</f>
        <v>0</v>
      </c>
      <c r="AG53" s="1051">
        <f>P53/(1+$I$7)^(COUNTA($I$18:O$18))</f>
        <v>0</v>
      </c>
      <c r="AH53" s="1051">
        <f>Q53/(1+$I$7)^(COUNTA($I$18:P$18))</f>
        <v>0</v>
      </c>
      <c r="AI53" s="1051">
        <f>R53/(1+$I$7)^(COUNTA($I$18:Q$18))</f>
        <v>0</v>
      </c>
      <c r="AJ53" s="1051">
        <f>S53/(1+$I$7)^(COUNTA($I$18:R$18))</f>
        <v>0</v>
      </c>
      <c r="AK53" s="1051">
        <f>T53/(1+$I$7)^(COUNTA($I$18:S$18))</f>
        <v>0</v>
      </c>
      <c r="AL53" s="1051">
        <f>U53/(1+$I$7)^(COUNTA($I$18:T$18))</f>
        <v>0</v>
      </c>
      <c r="AM53" s="1051">
        <f>V53/(1+$I$7)^(COUNTA($I$18:U$18))</f>
        <v>0</v>
      </c>
      <c r="AN53" s="1051">
        <f>W53/(1+$I$7)^(COUNTA($I$18:V$18))</f>
        <v>0</v>
      </c>
      <c r="AO53" s="1051">
        <f>X53/(1+$I$7)^(COUNTA($I$18:W$18))</f>
        <v>0</v>
      </c>
    </row>
    <row r="54" spans="2:41" x14ac:dyDescent="0.2">
      <c r="B54" s="1022"/>
      <c r="C54" s="1022"/>
      <c r="D54" s="1022"/>
      <c r="E54" s="1022"/>
      <c r="F54" s="1019">
        <v>0</v>
      </c>
      <c r="G54" s="1054" t="str">
        <f t="shared" si="11"/>
        <v/>
      </c>
      <c r="H54" s="1052">
        <f>SUM(Z54:AO54)</f>
        <v>0</v>
      </c>
      <c r="I54" s="1050"/>
      <c r="J54" s="1050"/>
      <c r="K54" s="1050"/>
      <c r="L54" s="1050"/>
      <c r="M54" s="1050"/>
      <c r="N54" s="1050"/>
      <c r="O54" s="1050"/>
      <c r="P54" s="1050"/>
      <c r="Q54" s="1050"/>
      <c r="R54" s="1050"/>
      <c r="S54" s="1050"/>
      <c r="T54" s="1050"/>
      <c r="U54" s="1050"/>
      <c r="V54" s="1050"/>
      <c r="W54" s="1050"/>
      <c r="X54" s="1050"/>
      <c r="Y54" s="708"/>
      <c r="Z54" s="1051">
        <f>I54</f>
        <v>0</v>
      </c>
      <c r="AA54" s="1051">
        <f>J54/(1+$I$7)^(COUNTA($I$18:I$18))</f>
        <v>0</v>
      </c>
      <c r="AB54" s="1051">
        <f>K54/(1+$I$7)^(COUNTA($I$18:J$18))</f>
        <v>0</v>
      </c>
      <c r="AC54" s="1051">
        <f>L54/(1+$I$7)^(COUNTA($I$18:K$18))</f>
        <v>0</v>
      </c>
      <c r="AD54" s="1051">
        <f>M54/(1+$I$7)^(COUNTA($I$18:L$18))</f>
        <v>0</v>
      </c>
      <c r="AE54" s="1051">
        <f>N54/(1+$I$7)^(COUNTA($I$18:M$18))</f>
        <v>0</v>
      </c>
      <c r="AF54" s="1051">
        <f>O54/(1+$I$7)^(COUNTA($I$18:N$18))</f>
        <v>0</v>
      </c>
      <c r="AG54" s="1051">
        <f>P54/(1+$I$7)^(COUNTA($I$18:O$18))</f>
        <v>0</v>
      </c>
      <c r="AH54" s="1051">
        <f>Q54/(1+$I$7)^(COUNTA($I$18:P$18))</f>
        <v>0</v>
      </c>
      <c r="AI54" s="1051">
        <f>R54/(1+$I$7)^(COUNTA($I$18:Q$18))</f>
        <v>0</v>
      </c>
      <c r="AJ54" s="1051">
        <f>S54/(1+$I$7)^(COUNTA($I$18:R$18))</f>
        <v>0</v>
      </c>
      <c r="AK54" s="1051">
        <f>T54/(1+$I$7)^(COUNTA($I$18:S$18))</f>
        <v>0</v>
      </c>
      <c r="AL54" s="1051">
        <f>U54/(1+$I$7)^(COUNTA($I$18:T$18))</f>
        <v>0</v>
      </c>
      <c r="AM54" s="1051">
        <f>V54/(1+$I$7)^(COUNTA($I$18:U$18))</f>
        <v>0</v>
      </c>
      <c r="AN54" s="1051">
        <f>W54/(1+$I$7)^(COUNTA($I$18:V$18))</f>
        <v>0</v>
      </c>
      <c r="AO54" s="1051">
        <f>X54/(1+$I$7)^(COUNTA($I$18:W$18))</f>
        <v>0</v>
      </c>
    </row>
    <row r="55" spans="2:41" x14ac:dyDescent="0.2">
      <c r="B55" s="711"/>
      <c r="C55" s="712"/>
      <c r="D55" s="712"/>
      <c r="E55" s="713" t="s">
        <v>64</v>
      </c>
      <c r="F55" s="714">
        <f>SUM(F45:F54)</f>
        <v>0</v>
      </c>
      <c r="G55" s="708"/>
      <c r="H55" s="708"/>
      <c r="I55" s="1051">
        <f>SUM(I45:I54)</f>
        <v>0</v>
      </c>
      <c r="J55" s="1051">
        <f t="shared" ref="J55:X55" si="14">SUM(J45:J54)</f>
        <v>0</v>
      </c>
      <c r="K55" s="1051">
        <f t="shared" si="14"/>
        <v>0</v>
      </c>
      <c r="L55" s="1051">
        <f t="shared" si="14"/>
        <v>0</v>
      </c>
      <c r="M55" s="1051">
        <f t="shared" si="14"/>
        <v>0</v>
      </c>
      <c r="N55" s="1051">
        <f t="shared" si="14"/>
        <v>0</v>
      </c>
      <c r="O55" s="1051">
        <f t="shared" si="14"/>
        <v>0</v>
      </c>
      <c r="P55" s="1051">
        <f t="shared" si="14"/>
        <v>0</v>
      </c>
      <c r="Q55" s="1051">
        <f t="shared" si="14"/>
        <v>0</v>
      </c>
      <c r="R55" s="1051">
        <f t="shared" si="14"/>
        <v>0</v>
      </c>
      <c r="S55" s="1051">
        <f t="shared" si="14"/>
        <v>0</v>
      </c>
      <c r="T55" s="1051">
        <f t="shared" si="14"/>
        <v>0</v>
      </c>
      <c r="U55" s="1051">
        <f t="shared" si="14"/>
        <v>0</v>
      </c>
      <c r="V55" s="1051">
        <f t="shared" si="14"/>
        <v>0</v>
      </c>
      <c r="W55" s="1051">
        <f t="shared" si="14"/>
        <v>0</v>
      </c>
      <c r="X55" s="1051">
        <f t="shared" si="14"/>
        <v>0</v>
      </c>
      <c r="Y55" s="708"/>
      <c r="Z55" s="708"/>
      <c r="AA55" s="708"/>
      <c r="AB55" s="708"/>
      <c r="AC55" s="708"/>
      <c r="AD55" s="708"/>
      <c r="AE55" s="708"/>
      <c r="AF55" s="708"/>
      <c r="AG55" s="708"/>
      <c r="AH55" s="708"/>
      <c r="AI55" s="708"/>
      <c r="AJ55" s="708"/>
      <c r="AK55" s="708"/>
      <c r="AL55" s="708"/>
      <c r="AM55" s="708"/>
      <c r="AN55" s="708"/>
      <c r="AO55" s="708"/>
    </row>
    <row r="56" spans="2:41" x14ac:dyDescent="0.2">
      <c r="F56" s="32"/>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row>
    <row r="57" spans="2:41" x14ac:dyDescent="0.2">
      <c r="B57" s="618" t="s">
        <v>208</v>
      </c>
      <c r="C57" s="618"/>
      <c r="D57" s="623"/>
      <c r="E57" s="703"/>
      <c r="F57" s="704"/>
      <c r="G57" s="708"/>
      <c r="H57" s="1046" t="s">
        <v>235</v>
      </c>
      <c r="I57" s="1047">
        <f>YEAR(Startdatum)</f>
        <v>1900</v>
      </c>
      <c r="J57" s="1048">
        <f t="shared" ref="J57:X57" si="15">I57+1</f>
        <v>1901</v>
      </c>
      <c r="K57" s="1048">
        <f t="shared" si="15"/>
        <v>1902</v>
      </c>
      <c r="L57" s="1048">
        <f t="shared" si="15"/>
        <v>1903</v>
      </c>
      <c r="M57" s="1048">
        <f t="shared" si="15"/>
        <v>1904</v>
      </c>
      <c r="N57" s="1048">
        <f t="shared" si="15"/>
        <v>1905</v>
      </c>
      <c r="O57" s="1048">
        <f t="shared" si="15"/>
        <v>1906</v>
      </c>
      <c r="P57" s="1048">
        <f t="shared" si="15"/>
        <v>1907</v>
      </c>
      <c r="Q57" s="1048">
        <f t="shared" si="15"/>
        <v>1908</v>
      </c>
      <c r="R57" s="1048">
        <f t="shared" si="15"/>
        <v>1909</v>
      </c>
      <c r="S57" s="1048">
        <f t="shared" si="15"/>
        <v>1910</v>
      </c>
      <c r="T57" s="1048">
        <f t="shared" si="15"/>
        <v>1911</v>
      </c>
      <c r="U57" s="1048">
        <f t="shared" si="15"/>
        <v>1912</v>
      </c>
      <c r="V57" s="1048">
        <f t="shared" si="15"/>
        <v>1913</v>
      </c>
      <c r="W57" s="1048">
        <f t="shared" si="15"/>
        <v>1914</v>
      </c>
      <c r="X57" s="1048">
        <f t="shared" si="15"/>
        <v>1915</v>
      </c>
      <c r="Y57" s="708"/>
      <c r="Z57" s="708"/>
      <c r="AA57" s="708"/>
      <c r="AB57" s="708"/>
      <c r="AC57" s="708"/>
      <c r="AD57" s="708"/>
      <c r="AE57" s="708"/>
      <c r="AF57" s="708"/>
      <c r="AG57" s="708"/>
      <c r="AH57" s="708"/>
      <c r="AI57" s="708"/>
      <c r="AJ57" s="708"/>
      <c r="AK57" s="708"/>
      <c r="AL57" s="708"/>
      <c r="AM57" s="708"/>
      <c r="AN57" s="708"/>
      <c r="AO57" s="708"/>
    </row>
    <row r="58" spans="2:41" x14ac:dyDescent="0.2">
      <c r="B58" s="707" t="s">
        <v>101</v>
      </c>
      <c r="C58" s="709"/>
      <c r="D58" s="707"/>
      <c r="E58" s="707"/>
      <c r="F58" s="710" t="s">
        <v>1</v>
      </c>
      <c r="G58" s="708"/>
      <c r="H58" s="1057" t="s">
        <v>546</v>
      </c>
      <c r="I58" s="708"/>
      <c r="J58" s="1049"/>
      <c r="K58" s="1049"/>
      <c r="L58" s="1049"/>
      <c r="M58" s="1049"/>
      <c r="N58" s="1042"/>
      <c r="O58" s="1042"/>
      <c r="P58" s="1042"/>
      <c r="Q58" s="1042"/>
      <c r="R58" s="1042"/>
      <c r="S58" s="1042"/>
      <c r="T58" s="1042"/>
      <c r="U58" s="1042"/>
      <c r="V58" s="1042"/>
      <c r="W58" s="1042"/>
      <c r="X58" s="1042"/>
      <c r="Y58" s="708"/>
      <c r="Z58" s="708"/>
      <c r="AA58" s="708"/>
      <c r="AB58" s="708"/>
      <c r="AC58" s="708"/>
      <c r="AD58" s="708"/>
      <c r="AE58" s="708"/>
      <c r="AF58" s="708"/>
      <c r="AG58" s="708"/>
      <c r="AH58" s="708"/>
      <c r="AI58" s="708"/>
      <c r="AJ58" s="708"/>
      <c r="AK58" s="708"/>
      <c r="AL58" s="708"/>
      <c r="AM58" s="708"/>
      <c r="AN58" s="708"/>
      <c r="AO58" s="708"/>
    </row>
    <row r="59" spans="2:41" x14ac:dyDescent="0.2">
      <c r="B59" s="1022"/>
      <c r="C59" s="1022"/>
      <c r="D59" s="1022"/>
      <c r="E59" s="1022"/>
      <c r="F59" s="1021">
        <v>0</v>
      </c>
      <c r="G59" s="1054" t="str">
        <f>IF(H59&gt;0,"← overnemen","")</f>
        <v/>
      </c>
      <c r="H59" s="1052">
        <f>SUM(Z59:AO59)</f>
        <v>0</v>
      </c>
      <c r="I59" s="1050"/>
      <c r="J59" s="1050"/>
      <c r="K59" s="1050"/>
      <c r="L59" s="1050"/>
      <c r="M59" s="1050"/>
      <c r="N59" s="1050"/>
      <c r="O59" s="1050"/>
      <c r="P59" s="1050"/>
      <c r="Q59" s="1050"/>
      <c r="R59" s="1050"/>
      <c r="S59" s="1050"/>
      <c r="T59" s="1050"/>
      <c r="U59" s="1050"/>
      <c r="V59" s="1050"/>
      <c r="W59" s="1050"/>
      <c r="X59" s="1050"/>
      <c r="Y59" s="708"/>
      <c r="Z59" s="1051">
        <f>I59</f>
        <v>0</v>
      </c>
      <c r="AA59" s="1051">
        <f>J59/(1+$I$7)^(COUNTA($I$18:I$18))</f>
        <v>0</v>
      </c>
      <c r="AB59" s="1051">
        <f>K59/(1+$I$7)^(COUNTA($I$18:J$18))</f>
        <v>0</v>
      </c>
      <c r="AC59" s="1051">
        <f>L59/(1+$I$7)^(COUNTA($I$18:K$18))</f>
        <v>0</v>
      </c>
      <c r="AD59" s="1051">
        <f>M59/(1+$I$7)^(COUNTA($I$18:L$18))</f>
        <v>0</v>
      </c>
      <c r="AE59" s="1051">
        <f>N59/(1+$I$7)^(COUNTA($I$18:M$18))</f>
        <v>0</v>
      </c>
      <c r="AF59" s="1051">
        <f>O59/(1+$I$7)^(COUNTA($I$18:N$18))</f>
        <v>0</v>
      </c>
      <c r="AG59" s="1051">
        <f>P59/(1+$I$7)^(COUNTA($I$18:O$18))</f>
        <v>0</v>
      </c>
      <c r="AH59" s="1051">
        <f>Q59/(1+$I$7)^(COUNTA($I$18:P$18))</f>
        <v>0</v>
      </c>
      <c r="AI59" s="1051">
        <f>R59/(1+$I$7)^(COUNTA($I$18:Q$18))</f>
        <v>0</v>
      </c>
      <c r="AJ59" s="1051">
        <f>S59/(1+$I$7)^(COUNTA($I$18:R$18))</f>
        <v>0</v>
      </c>
      <c r="AK59" s="1051">
        <f>T59/(1+$I$7)^(COUNTA($I$18:S$18))</f>
        <v>0</v>
      </c>
      <c r="AL59" s="1051">
        <f>U59/(1+$I$7)^(COUNTA($I$18:T$18))</f>
        <v>0</v>
      </c>
      <c r="AM59" s="1051">
        <f>V59/(1+$I$7)^(COUNTA($I$18:U$18))</f>
        <v>0</v>
      </c>
      <c r="AN59" s="1051">
        <f>W59/(1+$I$7)^(COUNTA($I$18:V$18))</f>
        <v>0</v>
      </c>
      <c r="AO59" s="1051">
        <f>X59/(1+$I$7)^(COUNTA($I$18:W$18))</f>
        <v>0</v>
      </c>
    </row>
    <row r="60" spans="2:41" x14ac:dyDescent="0.2">
      <c r="B60" s="1022"/>
      <c r="C60" s="1022"/>
      <c r="D60" s="1022"/>
      <c r="E60" s="1022"/>
      <c r="F60" s="1021">
        <v>0</v>
      </c>
      <c r="G60" s="1054" t="str">
        <f>IF(H60&gt;0,"← overnemen","")</f>
        <v/>
      </c>
      <c r="H60" s="1052">
        <f>SUM(Z60:AO60)</f>
        <v>0</v>
      </c>
      <c r="I60" s="1050"/>
      <c r="J60" s="1050"/>
      <c r="K60" s="1050"/>
      <c r="L60" s="1050"/>
      <c r="M60" s="1050"/>
      <c r="N60" s="1050"/>
      <c r="O60" s="1050"/>
      <c r="P60" s="1050"/>
      <c r="Q60" s="1050"/>
      <c r="R60" s="1050"/>
      <c r="S60" s="1050"/>
      <c r="T60" s="1050"/>
      <c r="U60" s="1050"/>
      <c r="V60" s="1050"/>
      <c r="W60" s="1050"/>
      <c r="X60" s="1050"/>
      <c r="Y60" s="708"/>
      <c r="Z60" s="1051">
        <f>I60</f>
        <v>0</v>
      </c>
      <c r="AA60" s="1051">
        <f>J60/(1+$I$7)^(COUNTA($I$18:I$18))</f>
        <v>0</v>
      </c>
      <c r="AB60" s="1051">
        <f>K60/(1+$I$7)^(COUNTA($I$18:J$18))</f>
        <v>0</v>
      </c>
      <c r="AC60" s="1051">
        <f>L60/(1+$I$7)^(COUNTA($I$18:K$18))</f>
        <v>0</v>
      </c>
      <c r="AD60" s="1051">
        <f>M60/(1+$I$7)^(COUNTA($I$18:L$18))</f>
        <v>0</v>
      </c>
      <c r="AE60" s="1051">
        <f>N60/(1+$I$7)^(COUNTA($I$18:M$18))</f>
        <v>0</v>
      </c>
      <c r="AF60" s="1051">
        <f>O60/(1+$I$7)^(COUNTA($I$18:N$18))</f>
        <v>0</v>
      </c>
      <c r="AG60" s="1051">
        <f>P60/(1+$I$7)^(COUNTA($I$18:O$18))</f>
        <v>0</v>
      </c>
      <c r="AH60" s="1051">
        <f>Q60/(1+$I$7)^(COUNTA($I$18:P$18))</f>
        <v>0</v>
      </c>
      <c r="AI60" s="1051">
        <f>R60/(1+$I$7)^(COUNTA($I$18:Q$18))</f>
        <v>0</v>
      </c>
      <c r="AJ60" s="1051">
        <f>S60/(1+$I$7)^(COUNTA($I$18:R$18))</f>
        <v>0</v>
      </c>
      <c r="AK60" s="1051">
        <f>T60/(1+$I$7)^(COUNTA($I$18:S$18))</f>
        <v>0</v>
      </c>
      <c r="AL60" s="1051">
        <f>U60/(1+$I$7)^(COUNTA($I$18:T$18))</f>
        <v>0</v>
      </c>
      <c r="AM60" s="1051">
        <f>V60/(1+$I$7)^(COUNTA($I$18:U$18))</f>
        <v>0</v>
      </c>
      <c r="AN60" s="1051">
        <f>W60/(1+$I$7)^(COUNTA($I$18:V$18))</f>
        <v>0</v>
      </c>
      <c r="AO60" s="1051">
        <f>X60/(1+$I$7)^(COUNTA($I$18:W$18))</f>
        <v>0</v>
      </c>
    </row>
    <row r="61" spans="2:41" x14ac:dyDescent="0.2">
      <c r="B61" s="1022"/>
      <c r="C61" s="1022"/>
      <c r="D61" s="1022"/>
      <c r="E61" s="1022"/>
      <c r="F61" s="1019">
        <v>0</v>
      </c>
      <c r="G61" s="1054" t="str">
        <f>IF(H61&gt;0,"← overnemen","")</f>
        <v/>
      </c>
      <c r="H61" s="1052">
        <f>SUM(Z61:AO61)</f>
        <v>0</v>
      </c>
      <c r="I61" s="1050"/>
      <c r="J61" s="1050"/>
      <c r="K61" s="1050"/>
      <c r="L61" s="1050"/>
      <c r="M61" s="1050"/>
      <c r="N61" s="1050"/>
      <c r="O61" s="1050"/>
      <c r="P61" s="1050"/>
      <c r="Q61" s="1050"/>
      <c r="R61" s="1050"/>
      <c r="S61" s="1050"/>
      <c r="T61" s="1050"/>
      <c r="U61" s="1050"/>
      <c r="V61" s="1050"/>
      <c r="W61" s="1050"/>
      <c r="X61" s="1050"/>
      <c r="Y61" s="708"/>
      <c r="Z61" s="1051">
        <f>I61</f>
        <v>0</v>
      </c>
      <c r="AA61" s="1051">
        <f>J61/(1+$I$7)^(COUNTA($I$18:I$18))</f>
        <v>0</v>
      </c>
      <c r="AB61" s="1051">
        <f>K61/(1+$I$7)^(COUNTA($I$18:J$18))</f>
        <v>0</v>
      </c>
      <c r="AC61" s="1051">
        <f>L61/(1+$I$7)^(COUNTA($I$18:K$18))</f>
        <v>0</v>
      </c>
      <c r="AD61" s="1051">
        <f>M61/(1+$I$7)^(COUNTA($I$18:L$18))</f>
        <v>0</v>
      </c>
      <c r="AE61" s="1051">
        <f>N61/(1+$I$7)^(COUNTA($I$18:M$18))</f>
        <v>0</v>
      </c>
      <c r="AF61" s="1051">
        <f>O61/(1+$I$7)^(COUNTA($I$18:N$18))</f>
        <v>0</v>
      </c>
      <c r="AG61" s="1051">
        <f>P61/(1+$I$7)^(COUNTA($I$18:O$18))</f>
        <v>0</v>
      </c>
      <c r="AH61" s="1051">
        <f>Q61/(1+$I$7)^(COUNTA($I$18:P$18))</f>
        <v>0</v>
      </c>
      <c r="AI61" s="1051">
        <f>R61/(1+$I$7)^(COUNTA($I$18:Q$18))</f>
        <v>0</v>
      </c>
      <c r="AJ61" s="1051">
        <f>S61/(1+$I$7)^(COUNTA($I$18:R$18))</f>
        <v>0</v>
      </c>
      <c r="AK61" s="1051">
        <f>T61/(1+$I$7)^(COUNTA($I$18:S$18))</f>
        <v>0</v>
      </c>
      <c r="AL61" s="1051">
        <f>U61/(1+$I$7)^(COUNTA($I$18:T$18))</f>
        <v>0</v>
      </c>
      <c r="AM61" s="1051">
        <f>V61/(1+$I$7)^(COUNTA($I$18:U$18))</f>
        <v>0</v>
      </c>
      <c r="AN61" s="1051">
        <f>W61/(1+$I$7)^(COUNTA($I$18:V$18))</f>
        <v>0</v>
      </c>
      <c r="AO61" s="1051">
        <f>X61/(1+$I$7)^(COUNTA($I$18:W$18))</f>
        <v>0</v>
      </c>
    </row>
    <row r="62" spans="2:41" x14ac:dyDescent="0.2">
      <c r="B62" s="1022"/>
      <c r="C62" s="1022"/>
      <c r="D62" s="1022"/>
      <c r="E62" s="1022"/>
      <c r="F62" s="1019">
        <v>0</v>
      </c>
      <c r="G62" s="1054" t="str">
        <f>IF(H62&gt;0,"← overnemen","")</f>
        <v/>
      </c>
      <c r="H62" s="1052">
        <f>SUM(Z62:AO62)</f>
        <v>0</v>
      </c>
      <c r="I62" s="1050"/>
      <c r="J62" s="1050"/>
      <c r="K62" s="1050"/>
      <c r="L62" s="1050"/>
      <c r="M62" s="1050"/>
      <c r="N62" s="1050"/>
      <c r="O62" s="1050"/>
      <c r="P62" s="1050"/>
      <c r="Q62" s="1050"/>
      <c r="R62" s="1050"/>
      <c r="S62" s="1050"/>
      <c r="T62" s="1050"/>
      <c r="U62" s="1050"/>
      <c r="V62" s="1050"/>
      <c r="W62" s="1050"/>
      <c r="X62" s="1050"/>
      <c r="Y62" s="708"/>
      <c r="Z62" s="1051">
        <f>I62</f>
        <v>0</v>
      </c>
      <c r="AA62" s="1051">
        <f>J62/(1+$I$7)^(COUNTA($I$18:I$18))</f>
        <v>0</v>
      </c>
      <c r="AB62" s="1051">
        <f>K62/(1+$I$7)^(COUNTA($I$18:J$18))</f>
        <v>0</v>
      </c>
      <c r="AC62" s="1051">
        <f>L62/(1+$I$7)^(COUNTA($I$18:K$18))</f>
        <v>0</v>
      </c>
      <c r="AD62" s="1051">
        <f>M62/(1+$I$7)^(COUNTA($I$18:L$18))</f>
        <v>0</v>
      </c>
      <c r="AE62" s="1051">
        <f>N62/(1+$I$7)^(COUNTA($I$18:M$18))</f>
        <v>0</v>
      </c>
      <c r="AF62" s="1051">
        <f>O62/(1+$I$7)^(COUNTA($I$18:N$18))</f>
        <v>0</v>
      </c>
      <c r="AG62" s="1051">
        <f>P62/(1+$I$7)^(COUNTA($I$18:O$18))</f>
        <v>0</v>
      </c>
      <c r="AH62" s="1051">
        <f>Q62/(1+$I$7)^(COUNTA($I$18:P$18))</f>
        <v>0</v>
      </c>
      <c r="AI62" s="1051">
        <f>R62/(1+$I$7)^(COUNTA($I$18:Q$18))</f>
        <v>0</v>
      </c>
      <c r="AJ62" s="1051">
        <f>S62/(1+$I$7)^(COUNTA($I$18:R$18))</f>
        <v>0</v>
      </c>
      <c r="AK62" s="1051">
        <f>T62/(1+$I$7)^(COUNTA($I$18:S$18))</f>
        <v>0</v>
      </c>
      <c r="AL62" s="1051">
        <f>U62/(1+$I$7)^(COUNTA($I$18:T$18))</f>
        <v>0</v>
      </c>
      <c r="AM62" s="1051">
        <f>V62/(1+$I$7)^(COUNTA($I$18:U$18))</f>
        <v>0</v>
      </c>
      <c r="AN62" s="1051">
        <f>W62/(1+$I$7)^(COUNTA($I$18:V$18))</f>
        <v>0</v>
      </c>
      <c r="AO62" s="1051">
        <f>X62/(1+$I$7)^(COUNTA($I$18:W$18))</f>
        <v>0</v>
      </c>
    </row>
    <row r="63" spans="2:41" x14ac:dyDescent="0.2">
      <c r="B63" s="1022"/>
      <c r="C63" s="1022"/>
      <c r="D63" s="1022"/>
      <c r="E63" s="1022"/>
      <c r="F63" s="1019">
        <v>0</v>
      </c>
      <c r="G63" s="1054" t="str">
        <f>IF(H63&gt;0,"← overnemen","")</f>
        <v/>
      </c>
      <c r="H63" s="1052">
        <f>SUM(Z63:AO63)</f>
        <v>0</v>
      </c>
      <c r="I63" s="1050"/>
      <c r="J63" s="1050"/>
      <c r="K63" s="1050"/>
      <c r="L63" s="1050"/>
      <c r="M63" s="1050"/>
      <c r="N63" s="1050"/>
      <c r="O63" s="1050"/>
      <c r="P63" s="1050"/>
      <c r="Q63" s="1050"/>
      <c r="R63" s="1050"/>
      <c r="S63" s="1050"/>
      <c r="T63" s="1050"/>
      <c r="U63" s="1050"/>
      <c r="V63" s="1050"/>
      <c r="W63" s="1050"/>
      <c r="X63" s="1050"/>
      <c r="Y63" s="708"/>
      <c r="Z63" s="1051">
        <f>I63</f>
        <v>0</v>
      </c>
      <c r="AA63" s="1051">
        <f>J63/(1+$I$7)^(COUNTA($I$18:I$18))</f>
        <v>0</v>
      </c>
      <c r="AB63" s="1051">
        <f>K63/(1+$I$7)^(COUNTA($I$18:J$18))</f>
        <v>0</v>
      </c>
      <c r="AC63" s="1051">
        <f>L63/(1+$I$7)^(COUNTA($I$18:K$18))</f>
        <v>0</v>
      </c>
      <c r="AD63" s="1051">
        <f>M63/(1+$I$7)^(COUNTA($I$18:L$18))</f>
        <v>0</v>
      </c>
      <c r="AE63" s="1051">
        <f>N63/(1+$I$7)^(COUNTA($I$18:M$18))</f>
        <v>0</v>
      </c>
      <c r="AF63" s="1051">
        <f>O63/(1+$I$7)^(COUNTA($I$18:N$18))</f>
        <v>0</v>
      </c>
      <c r="AG63" s="1051">
        <f>P63/(1+$I$7)^(COUNTA($I$18:O$18))</f>
        <v>0</v>
      </c>
      <c r="AH63" s="1051">
        <f>Q63/(1+$I$7)^(COUNTA($I$18:P$18))</f>
        <v>0</v>
      </c>
      <c r="AI63" s="1051">
        <f>R63/(1+$I$7)^(COUNTA($I$18:Q$18))</f>
        <v>0</v>
      </c>
      <c r="AJ63" s="1051">
        <f>S63/(1+$I$7)^(COUNTA($I$18:R$18))</f>
        <v>0</v>
      </c>
      <c r="AK63" s="1051">
        <f>T63/(1+$I$7)^(COUNTA($I$18:S$18))</f>
        <v>0</v>
      </c>
      <c r="AL63" s="1051">
        <f>U63/(1+$I$7)^(COUNTA($I$18:T$18))</f>
        <v>0</v>
      </c>
      <c r="AM63" s="1051">
        <f>V63/(1+$I$7)^(COUNTA($I$18:U$18))</f>
        <v>0</v>
      </c>
      <c r="AN63" s="1051">
        <f>W63/(1+$I$7)^(COUNTA($I$18:V$18))</f>
        <v>0</v>
      </c>
      <c r="AO63" s="1051">
        <f>X63/(1+$I$7)^(COUNTA($I$18:W$18))</f>
        <v>0</v>
      </c>
    </row>
    <row r="64" spans="2:41" x14ac:dyDescent="0.2">
      <c r="B64" s="711"/>
      <c r="C64" s="712"/>
      <c r="D64" s="712"/>
      <c r="E64" s="713" t="s">
        <v>64</v>
      </c>
      <c r="F64" s="714">
        <f>SUM(F59:F63)</f>
        <v>0</v>
      </c>
      <c r="G64" s="1054"/>
      <c r="H64" s="1052"/>
      <c r="I64" s="1051">
        <f>SUM(I59:I63)</f>
        <v>0</v>
      </c>
      <c r="J64" s="1051">
        <f t="shared" ref="J64:X64" si="16">SUM(J59:J63)</f>
        <v>0</v>
      </c>
      <c r="K64" s="1051">
        <f t="shared" si="16"/>
        <v>0</v>
      </c>
      <c r="L64" s="1051">
        <f t="shared" si="16"/>
        <v>0</v>
      </c>
      <c r="M64" s="1051">
        <f t="shared" si="16"/>
        <v>0</v>
      </c>
      <c r="N64" s="1051">
        <f t="shared" si="16"/>
        <v>0</v>
      </c>
      <c r="O64" s="1051">
        <f t="shared" si="16"/>
        <v>0</v>
      </c>
      <c r="P64" s="1051">
        <f t="shared" si="16"/>
        <v>0</v>
      </c>
      <c r="Q64" s="1051">
        <f t="shared" si="16"/>
        <v>0</v>
      </c>
      <c r="R64" s="1051">
        <f t="shared" si="16"/>
        <v>0</v>
      </c>
      <c r="S64" s="1051">
        <f t="shared" si="16"/>
        <v>0</v>
      </c>
      <c r="T64" s="1051">
        <f t="shared" si="16"/>
        <v>0</v>
      </c>
      <c r="U64" s="1051">
        <f t="shared" si="16"/>
        <v>0</v>
      </c>
      <c r="V64" s="1051">
        <f t="shared" si="16"/>
        <v>0</v>
      </c>
      <c r="W64" s="1051">
        <f t="shared" si="16"/>
        <v>0</v>
      </c>
      <c r="X64" s="1051">
        <f t="shared" si="16"/>
        <v>0</v>
      </c>
      <c r="Y64" s="1056"/>
      <c r="Z64"/>
      <c r="AA64"/>
      <c r="AB64"/>
      <c r="AC64"/>
      <c r="AD64"/>
      <c r="AE64"/>
      <c r="AF64"/>
      <c r="AG64"/>
      <c r="AH64"/>
      <c r="AI64"/>
      <c r="AJ64"/>
      <c r="AK64"/>
      <c r="AL64"/>
      <c r="AM64"/>
      <c r="AN64"/>
      <c r="AO64"/>
    </row>
    <row r="65" spans="2:41" ht="15" thickBot="1" x14ac:dyDescent="0.25">
      <c r="B65" s="711"/>
      <c r="C65" s="711"/>
      <c r="D65" s="711"/>
      <c r="E65" s="711"/>
      <c r="F65" s="717"/>
      <c r="G65"/>
      <c r="H65"/>
      <c r="I65"/>
      <c r="J65"/>
      <c r="K65"/>
      <c r="L65"/>
      <c r="M65"/>
      <c r="N65"/>
      <c r="O65"/>
      <c r="P65"/>
      <c r="Q65"/>
      <c r="R65"/>
      <c r="S65"/>
      <c r="T65"/>
      <c r="U65"/>
      <c r="V65"/>
      <c r="W65"/>
      <c r="X65"/>
      <c r="Y65"/>
      <c r="Z65"/>
      <c r="AA65"/>
      <c r="AB65"/>
      <c r="AC65"/>
      <c r="AD65"/>
      <c r="AE65"/>
      <c r="AF65"/>
      <c r="AG65"/>
      <c r="AH65"/>
      <c r="AI65"/>
      <c r="AJ65"/>
      <c r="AK65"/>
      <c r="AL65"/>
      <c r="AM65"/>
      <c r="AN65"/>
      <c r="AO65"/>
    </row>
    <row r="66" spans="2:41" ht="15" hidden="1" thickBot="1" x14ac:dyDescent="0.25">
      <c r="B66" s="618" t="e">
        <f>#N/A</f>
        <v>#N/A</v>
      </c>
      <c r="C66" s="618"/>
      <c r="D66" s="623"/>
      <c r="E66" s="703"/>
      <c r="F66" s="704"/>
      <c r="G66" s="708"/>
      <c r="H66" s="708"/>
      <c r="I66" s="1051">
        <f>SUM(I59:I64)</f>
        <v>0</v>
      </c>
      <c r="J66" s="1051">
        <f>IFERROR(SUM(J59:J64)/(1+$I$7)^(COUNTA($I$82:I$82)),"")</f>
        <v>0</v>
      </c>
      <c r="K66" s="1051">
        <f>IFERROR(SUM(K59:K64)/(1+$I$7)^(COUNTA($I$82:J$82)),"")</f>
        <v>0</v>
      </c>
      <c r="L66" s="1051">
        <f>IFERROR(SUM(L59:L64)/(1+$I$7)^(COUNTA($I$82:K$82)),"")</f>
        <v>0</v>
      </c>
      <c r="M66" s="1051">
        <f>IFERROR(SUM(M59:M64)/(1+$I$7)^(COUNTA($I$82:L$82)),"")</f>
        <v>0</v>
      </c>
      <c r="N66" s="1051">
        <f>IFERROR(SUM(N59:N64)/(1+$I$7)^(COUNTA($I$82:M$82)),"")</f>
        <v>0</v>
      </c>
      <c r="O66" s="1051">
        <f>IFERROR(SUM(O59:O64)/(1+$I$7)^(COUNTA($I$82:N$82)),"")</f>
        <v>0</v>
      </c>
      <c r="P66" s="1051">
        <f>IFERROR(SUM(P59:P64)/(1+$I$7)^(COUNTA($I$82:O$82)),"")</f>
        <v>0</v>
      </c>
      <c r="Q66" s="1051">
        <f>IFERROR(SUM(Q59:Q64)/(1+$I$7)^(COUNTA($I$82:P$82)),"")</f>
        <v>0</v>
      </c>
      <c r="R66" s="1051">
        <f>IFERROR(SUM(R59:R64)/(1+$I$7)^(COUNTA($I$82:Q$82)),"")</f>
        <v>0</v>
      </c>
      <c r="S66" s="1051">
        <f>IFERROR(SUM(S59:S64)/(1+$I$7)^(COUNTA($I$82:R$82)),"")</f>
        <v>0</v>
      </c>
      <c r="T66" s="1051">
        <f>IFERROR(SUM(T59:T64)/(1+$I$7)^(COUNTA($I$82:S$82)),"")</f>
        <v>0</v>
      </c>
      <c r="U66" s="1051">
        <f>IFERROR(SUM(U59:U64)/(1+$I$7)^(COUNTA($I$82:T$82)),"")</f>
        <v>0</v>
      </c>
      <c r="V66" s="1051">
        <f>IFERROR(SUM(V59:V64)/(1+$I$7)^(COUNTA($I$82:U$82)),"")</f>
        <v>0</v>
      </c>
      <c r="W66" s="1051">
        <f>IFERROR(SUM(W59:W64)/(1+$I$7)^(COUNTA($I$82:V$82)),"")</f>
        <v>0</v>
      </c>
      <c r="X66" s="1051">
        <f>IFERROR(SUM(X59:X64)/(1+$I$7)^(COUNTA($I$82:W$82)),"")</f>
        <v>0</v>
      </c>
      <c r="Y66" s="708"/>
      <c r="Z66" s="708"/>
      <c r="AA66" s="708"/>
      <c r="AB66" s="708"/>
      <c r="AC66" s="708"/>
      <c r="AD66" s="708"/>
      <c r="AE66" s="708"/>
      <c r="AF66" s="708"/>
      <c r="AG66" s="708"/>
      <c r="AH66" s="708"/>
      <c r="AI66" s="708"/>
      <c r="AJ66" s="708"/>
      <c r="AK66" s="708"/>
      <c r="AL66" s="708"/>
      <c r="AM66" s="708"/>
      <c r="AN66" s="708"/>
      <c r="AO66" s="708"/>
    </row>
    <row r="67" spans="2:41" ht="15" hidden="1" thickBot="1" x14ac:dyDescent="0.25">
      <c r="B67" s="707" t="e">
        <f>#N/A</f>
        <v>#N/A</v>
      </c>
      <c r="C67" s="709"/>
      <c r="D67" s="707"/>
      <c r="E67" s="707"/>
      <c r="F67" s="710" t="e">
        <f>#N/A</f>
        <v>#N/A</v>
      </c>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row>
    <row r="68" spans="2:41" ht="15" hidden="1" thickBot="1" x14ac:dyDescent="0.25">
      <c r="B68" s="1022"/>
      <c r="C68" s="1022"/>
      <c r="D68" s="1022"/>
      <c r="E68" s="1022"/>
      <c r="F68" s="1021">
        <v>0</v>
      </c>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c r="AO68" s="708"/>
    </row>
    <row r="69" spans="2:41" ht="15" hidden="1" thickBot="1" x14ac:dyDescent="0.25">
      <c r="B69" s="1022"/>
      <c r="C69" s="1022"/>
      <c r="D69" s="1022"/>
      <c r="E69" s="1022"/>
      <c r="F69" s="1021">
        <v>0</v>
      </c>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row>
    <row r="70" spans="2:41" ht="15" hidden="1" thickBot="1" x14ac:dyDescent="0.25">
      <c r="B70" s="1022"/>
      <c r="C70" s="1022"/>
      <c r="D70" s="1022"/>
      <c r="E70" s="1022"/>
      <c r="F70" s="1019">
        <v>0</v>
      </c>
      <c r="G70" s="708"/>
      <c r="H70" s="708"/>
      <c r="I70" s="708"/>
      <c r="J70" s="708"/>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row>
    <row r="71" spans="2:41" ht="15" hidden="1" thickBot="1" x14ac:dyDescent="0.25">
      <c r="B71" s="1022"/>
      <c r="C71" s="1022"/>
      <c r="D71" s="1022"/>
      <c r="E71" s="1022"/>
      <c r="F71" s="1019">
        <v>0</v>
      </c>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row>
    <row r="72" spans="2:41" ht="15" hidden="1" thickBot="1" x14ac:dyDescent="0.25">
      <c r="B72" s="1022"/>
      <c r="C72" s="1022"/>
      <c r="D72" s="1022"/>
      <c r="E72" s="1022"/>
      <c r="F72" s="1019">
        <v>0</v>
      </c>
      <c r="G72" s="708"/>
      <c r="H72" s="708"/>
      <c r="I72" s="708"/>
      <c r="J72" s="708"/>
      <c r="K72" s="708"/>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c r="AO72" s="708"/>
    </row>
    <row r="73" spans="2:41" ht="15" hidden="1" thickBot="1" x14ac:dyDescent="0.25">
      <c r="B73" s="711"/>
      <c r="C73" s="712"/>
      <c r="D73" s="712"/>
      <c r="E73" s="713" t="s">
        <v>64</v>
      </c>
      <c r="F73" s="714">
        <f>SUM(F68:F72)</f>
        <v>0</v>
      </c>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row>
    <row r="74" spans="2:41" ht="15" hidden="1" thickBot="1" x14ac:dyDescent="0.25">
      <c r="B74" s="711"/>
      <c r="C74" s="711"/>
      <c r="D74" s="711"/>
      <c r="E74" s="711"/>
      <c r="F74" s="717"/>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c r="AO74" s="708"/>
    </row>
    <row r="75" spans="2:41" ht="15" thickTop="1" x14ac:dyDescent="0.2">
      <c r="B75" s="718"/>
      <c r="C75" s="718" t="s">
        <v>77</v>
      </c>
      <c r="D75" s="711"/>
      <c r="E75" s="711"/>
      <c r="F75" s="719">
        <f>F64+F55+F41+F27+F73</f>
        <v>0</v>
      </c>
      <c r="G75" s="708"/>
      <c r="H75" s="708"/>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row>
    <row r="76" spans="2:41" x14ac:dyDescent="0.2">
      <c r="B76" s="33"/>
      <c r="C76" s="33"/>
      <c r="F76" s="34"/>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row>
    <row r="77" spans="2:41" ht="15" x14ac:dyDescent="0.25">
      <c r="B77" s="618" t="s">
        <v>78</v>
      </c>
      <c r="C77" s="721"/>
      <c r="D77" s="720"/>
      <c r="E77" s="720"/>
      <c r="F77" s="722"/>
      <c r="G77" s="1040"/>
      <c r="H77" s="1058" t="e">
        <f>"Invullen in verband met artikel "&amp;_xlfn.XLOOKUP(FALSE,Z78:AA78,Z77:AA77)&amp;" AGVV"</f>
        <v>#N/A</v>
      </c>
      <c r="I77" s="1041"/>
      <c r="J77" s="1040"/>
      <c r="K77" s="1040"/>
      <c r="L77" s="1040"/>
      <c r="M77" s="1040"/>
      <c r="N77" s="1040"/>
      <c r="O77" s="1040"/>
      <c r="P77" s="1040"/>
      <c r="Q77" s="1040"/>
      <c r="R77" s="1040"/>
      <c r="S77" s="1040"/>
      <c r="T77" s="1040"/>
      <c r="U77" s="1040"/>
      <c r="V77" s="1040"/>
      <c r="W77" s="1040"/>
      <c r="X77" s="1038" t="b">
        <f>AND(Z78,AA78)</f>
        <v>1</v>
      </c>
      <c r="Y77" s="708"/>
      <c r="Z77" s="708">
        <v>36</v>
      </c>
      <c r="AA77" s="708">
        <v>38</v>
      </c>
      <c r="AB77" s="708" t="s">
        <v>548</v>
      </c>
      <c r="AC77" s="708">
        <v>47</v>
      </c>
      <c r="AD77" s="708"/>
      <c r="AE77" s="708"/>
      <c r="AF77" s="708"/>
      <c r="AG77" s="708"/>
      <c r="AH77" s="708"/>
      <c r="AI77" s="708"/>
      <c r="AJ77" s="708"/>
      <c r="AK77" s="708"/>
      <c r="AL77" s="708"/>
      <c r="AM77" s="708"/>
      <c r="AN77" s="708"/>
      <c r="AO77" s="708"/>
    </row>
    <row r="78" spans="2:41" ht="15" x14ac:dyDescent="0.25">
      <c r="B78" s="723"/>
      <c r="C78" s="724"/>
      <c r="D78" s="723"/>
      <c r="E78" s="723"/>
      <c r="F78" s="725"/>
      <c r="G78" s="708"/>
      <c r="H78" s="708"/>
      <c r="I78" s="708"/>
      <c r="J78" s="708"/>
      <c r="K78" s="708"/>
      <c r="L78" s="708"/>
      <c r="M78" s="708"/>
      <c r="N78" s="708"/>
      <c r="O78" s="708"/>
      <c r="P78" s="708"/>
      <c r="Q78" s="708"/>
      <c r="R78" s="708"/>
      <c r="S78" s="708"/>
      <c r="T78" s="708"/>
      <c r="U78" s="708"/>
      <c r="V78" s="708"/>
      <c r="W78" s="708"/>
      <c r="X78" s="708"/>
      <c r="Y78" s="708"/>
      <c r="Z78" s="711" t="b">
        <f>IF(ISERROR(SEARCH("36",$D$10,1)&gt;0),TRUE,IF(SEARCH("36",$D$10,1)&gt;0,FALSE))</f>
        <v>1</v>
      </c>
      <c r="AA78" s="711" t="b">
        <f>IF(ISERROR(SEARCH("38",$D$10,1)&gt;0),TRUE,IF(SEARCH("38",$D$10,1)&gt;0,FALSE))</f>
        <v>1</v>
      </c>
      <c r="AB78" s="711" t="b">
        <f>IF(ISERROR(SEARCH("(a)",$D$11,1)&gt;0),FALSE,IF(SEARCH("(a)",$D$11,1)&gt;0,TRUE))</f>
        <v>0</v>
      </c>
      <c r="AC78" s="711" t="b">
        <f>IF(ISERROR(SEARCH("47",$D$10,1)&gt;0),TRUE,IF(SEARCH("47",$D$10,1)&gt;0,FALSE))</f>
        <v>1</v>
      </c>
      <c r="AD78" s="708"/>
      <c r="AE78" s="708"/>
      <c r="AF78" s="708"/>
      <c r="AG78" s="708"/>
      <c r="AH78" s="708"/>
      <c r="AI78" s="708"/>
      <c r="AJ78" s="708"/>
      <c r="AK78" s="708"/>
      <c r="AL78" s="708"/>
      <c r="AM78" s="708"/>
      <c r="AN78" s="708"/>
      <c r="AO78" s="708"/>
    </row>
    <row r="79" spans="2:41" ht="15" x14ac:dyDescent="0.25">
      <c r="B79" s="726" t="s">
        <v>397</v>
      </c>
      <c r="C79" s="724"/>
      <c r="D79" s="723"/>
      <c r="E79" s="723"/>
      <c r="F79"/>
      <c r="G79" s="708"/>
      <c r="H79"/>
      <c r="I79" s="708"/>
      <c r="J79" s="708"/>
      <c r="K79" s="595"/>
      <c r="L79" s="595"/>
      <c r="M79" s="595"/>
      <c r="N79" s="595"/>
      <c r="O79" s="595"/>
      <c r="P79" s="595"/>
      <c r="Q79" s="595"/>
      <c r="R79" s="595"/>
      <c r="S79" s="595"/>
      <c r="T79" s="595"/>
      <c r="U79" s="595"/>
      <c r="V79" s="595"/>
      <c r="W79" s="595"/>
      <c r="X79" s="595"/>
      <c r="Y79" s="708"/>
      <c r="Z79" s="708"/>
      <c r="AA79" s="708"/>
      <c r="AB79" s="708"/>
      <c r="AC79" s="708"/>
      <c r="AD79" s="708"/>
      <c r="AE79" s="708"/>
      <c r="AF79" s="708"/>
      <c r="AG79" s="708"/>
      <c r="AH79" s="708"/>
      <c r="AI79" s="708"/>
      <c r="AJ79" s="708"/>
      <c r="AK79" s="708"/>
      <c r="AL79" s="708"/>
      <c r="AM79" s="708"/>
      <c r="AN79" s="708"/>
      <c r="AO79" s="708"/>
    </row>
    <row r="80" spans="2:41" ht="15" x14ac:dyDescent="0.25">
      <c r="B80" s="727" t="s">
        <v>304</v>
      </c>
      <c r="C80" s="724"/>
      <c r="D80" s="723"/>
      <c r="E80" s="723"/>
      <c r="F80" s="725"/>
      <c r="G80" s="708"/>
      <c r="H80" s="189"/>
      <c r="I80" s="708"/>
      <c r="J80" s="1045" t="str">
        <f>IF(I7="","Let op: vergeet niet het disconteringspercentage in te vullen","")</f>
        <v/>
      </c>
      <c r="K80" s="595"/>
      <c r="L80" s="595"/>
      <c r="M80" s="595"/>
      <c r="N80" s="595"/>
      <c r="O80" s="595"/>
      <c r="P80" s="595"/>
      <c r="Q80" s="595"/>
      <c r="R80" s="595"/>
      <c r="S80" s="595"/>
      <c r="T80" s="595"/>
      <c r="U80" s="595"/>
      <c r="V80" s="595"/>
      <c r="W80" s="595"/>
      <c r="X80" s="595"/>
      <c r="Y80" s="708"/>
      <c r="Z80" s="708"/>
      <c r="AA80" s="708"/>
      <c r="AB80" s="708"/>
      <c r="AC80" s="708"/>
      <c r="AD80" s="708"/>
      <c r="AE80" s="708"/>
      <c r="AF80" s="708"/>
      <c r="AG80" s="708"/>
      <c r="AH80" s="708"/>
      <c r="AI80" s="708"/>
      <c r="AJ80" s="708"/>
      <c r="AK80" s="708"/>
      <c r="AL80" s="708"/>
      <c r="AM80" s="708"/>
      <c r="AN80" s="708"/>
      <c r="AO80" s="708"/>
    </row>
    <row r="81" spans="2:41" ht="15" x14ac:dyDescent="0.25">
      <c r="B81" s="723"/>
      <c r="C81" s="724"/>
      <c r="D81" s="723"/>
      <c r="E81" s="723"/>
      <c r="F81" s="725"/>
      <c r="G81" s="708"/>
      <c r="H81" s="708"/>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row>
    <row r="82" spans="2:41" x14ac:dyDescent="0.2">
      <c r="B82" s="618" t="s">
        <v>209</v>
      </c>
      <c r="C82" s="618"/>
      <c r="D82" s="623"/>
      <c r="E82" s="728"/>
      <c r="F82" s="729"/>
      <c r="G82" s="708"/>
      <c r="H82" s="1046" t="s">
        <v>235</v>
      </c>
      <c r="I82" s="1047">
        <f>YEAR(Startdatum)</f>
        <v>1900</v>
      </c>
      <c r="J82" s="1048">
        <f>I82+1</f>
        <v>1901</v>
      </c>
      <c r="K82" s="1048">
        <f t="shared" ref="K82:S82" si="17">J82+1</f>
        <v>1902</v>
      </c>
      <c r="L82" s="1048">
        <f t="shared" si="17"/>
        <v>1903</v>
      </c>
      <c r="M82" s="1048">
        <f t="shared" si="17"/>
        <v>1904</v>
      </c>
      <c r="N82" s="1048">
        <f t="shared" si="17"/>
        <v>1905</v>
      </c>
      <c r="O82" s="1048">
        <f t="shared" si="17"/>
        <v>1906</v>
      </c>
      <c r="P82" s="1048">
        <f t="shared" si="17"/>
        <v>1907</v>
      </c>
      <c r="Q82" s="1048">
        <f t="shared" si="17"/>
        <v>1908</v>
      </c>
      <c r="R82" s="1048">
        <f t="shared" si="17"/>
        <v>1909</v>
      </c>
      <c r="S82" s="1048">
        <f t="shared" si="17"/>
        <v>1910</v>
      </c>
      <c r="T82" s="1048">
        <f>S82+1</f>
        <v>1911</v>
      </c>
      <c r="U82" s="1048">
        <f>T82+1</f>
        <v>1912</v>
      </c>
      <c r="V82" s="1048">
        <f>U82+1</f>
        <v>1913</v>
      </c>
      <c r="W82" s="1048">
        <f>V82+1</f>
        <v>1914</v>
      </c>
      <c r="X82" s="1048">
        <f>W82+1</f>
        <v>1915</v>
      </c>
      <c r="Y82" s="708"/>
      <c r="Z82" s="708"/>
      <c r="AA82" s="708"/>
      <c r="AB82" s="708"/>
      <c r="AC82" s="708"/>
      <c r="AD82" s="708"/>
      <c r="AE82" s="708"/>
      <c r="AF82" s="708"/>
      <c r="AG82" s="708"/>
      <c r="AH82" s="708"/>
      <c r="AI82" s="708"/>
      <c r="AJ82" s="708"/>
      <c r="AK82" s="708"/>
      <c r="AL82" s="708"/>
      <c r="AM82" s="708"/>
      <c r="AN82" s="708"/>
      <c r="AO82" s="708"/>
    </row>
    <row r="83" spans="2:41" x14ac:dyDescent="0.2">
      <c r="B83" s="707" t="s">
        <v>101</v>
      </c>
      <c r="C83" s="709"/>
      <c r="D83" s="707"/>
      <c r="E83" s="707"/>
      <c r="F83" s="710" t="s">
        <v>1</v>
      </c>
      <c r="G83" s="708"/>
      <c r="H83" s="1057" t="s">
        <v>546</v>
      </c>
      <c r="I83" s="708"/>
      <c r="J83" s="1049"/>
      <c r="K83" s="1049"/>
      <c r="L83" s="1049"/>
      <c r="M83" s="1049"/>
      <c r="N83" s="1042"/>
      <c r="O83" s="1042"/>
      <c r="P83" s="1042"/>
      <c r="Q83" s="1042"/>
      <c r="R83" s="1042"/>
      <c r="S83" s="1042"/>
      <c r="T83" s="1042"/>
      <c r="U83" s="1042"/>
      <c r="V83" s="1042"/>
      <c r="W83" s="1042"/>
      <c r="X83" s="1042"/>
      <c r="Y83" s="708"/>
      <c r="Z83" s="708"/>
      <c r="AA83" s="708"/>
      <c r="AB83" s="708"/>
      <c r="AC83" s="708"/>
      <c r="AD83" s="708"/>
      <c r="AE83" s="708"/>
      <c r="AF83" s="708"/>
      <c r="AG83" s="708"/>
      <c r="AH83" s="708"/>
      <c r="AI83" s="708"/>
      <c r="AJ83" s="708"/>
      <c r="AK83" s="708"/>
      <c r="AL83" s="708"/>
      <c r="AM83" s="708"/>
      <c r="AN83" s="708"/>
      <c r="AO83" s="708"/>
    </row>
    <row r="84" spans="2:41" x14ac:dyDescent="0.2">
      <c r="B84" s="1018"/>
      <c r="C84" s="1018"/>
      <c r="D84" s="1018"/>
      <c r="E84" s="1018"/>
      <c r="F84" s="1019">
        <v>0</v>
      </c>
      <c r="G84" s="1054" t="str">
        <f t="shared" ref="G84:G89" si="18">IF(H84&gt;0,"← overnemen","")</f>
        <v/>
      </c>
      <c r="H84" s="1052">
        <f t="shared" ref="H84:H89" si="19">SUM(Z84:AO84)</f>
        <v>0</v>
      </c>
      <c r="I84" s="1050"/>
      <c r="J84" s="1050"/>
      <c r="K84" s="1050"/>
      <c r="L84" s="1050"/>
      <c r="M84" s="1050"/>
      <c r="N84" s="1050"/>
      <c r="O84" s="1050"/>
      <c r="P84" s="1050"/>
      <c r="Q84" s="1050"/>
      <c r="R84" s="1050"/>
      <c r="S84" s="1050"/>
      <c r="T84" s="1050"/>
      <c r="U84" s="1050"/>
      <c r="V84" s="1050"/>
      <c r="W84" s="1050"/>
      <c r="X84" s="1050"/>
      <c r="Y84" s="708"/>
      <c r="Z84" s="1051">
        <f t="shared" ref="Z84:Z89" si="20">I84</f>
        <v>0</v>
      </c>
      <c r="AA84" s="1051">
        <f>J84/(1+$I$7)^(COUNTA($I$82:I$82))</f>
        <v>0</v>
      </c>
      <c r="AB84" s="1051">
        <f>K84/(1+$I$7)^(COUNTA($I$82:J$82))</f>
        <v>0</v>
      </c>
      <c r="AC84" s="1051">
        <f>L84/(1+$I$7)^(COUNTA($I$82:K$82))</f>
        <v>0</v>
      </c>
      <c r="AD84" s="1051">
        <f>M84/(1+$I$7)^(COUNTA($I$82:L$82))</f>
        <v>0</v>
      </c>
      <c r="AE84" s="1051">
        <f>N84/(1+$I$7)^(COUNTA($I$82:M$82))</f>
        <v>0</v>
      </c>
      <c r="AF84" s="1051">
        <f>O84/(1+$I$7)^(COUNTA($I$82:N$82))</f>
        <v>0</v>
      </c>
      <c r="AG84" s="1051">
        <f>P84/(1+$I$7)^(COUNTA($I$82:O$82))</f>
        <v>0</v>
      </c>
      <c r="AH84" s="1051">
        <f>Q84/(1+$I$7)^(COUNTA($I$82:P$82))</f>
        <v>0</v>
      </c>
      <c r="AI84" s="1051">
        <f>R84/(1+$I$7)^(COUNTA($I$82:Q$82))</f>
        <v>0</v>
      </c>
      <c r="AJ84" s="1051">
        <f>S84/(1+$I$7)^(COUNTA($I$82:R$82))</f>
        <v>0</v>
      </c>
      <c r="AK84" s="1051">
        <f>T84/(1+$I$7)^(COUNTA($I$82:S$82))</f>
        <v>0</v>
      </c>
      <c r="AL84" s="1051">
        <f>U84/(1+$I$7)^(COUNTA($I$82:T$82))</f>
        <v>0</v>
      </c>
      <c r="AM84" s="1051">
        <f>V84/(1+$I$7)^(COUNTA($I$82:U$82))</f>
        <v>0</v>
      </c>
      <c r="AN84" s="1051">
        <f>W84/(1+$I$7)^(COUNTA($I$82:V$82))</f>
        <v>0</v>
      </c>
      <c r="AO84" s="1051">
        <f>X84/(1+$I$7)^(COUNTA($I$82:W$82))</f>
        <v>0</v>
      </c>
    </row>
    <row r="85" spans="2:41" x14ac:dyDescent="0.2">
      <c r="B85" s="1020"/>
      <c r="C85" s="1020"/>
      <c r="D85" s="1020"/>
      <c r="E85" s="1020"/>
      <c r="F85" s="1019">
        <v>0</v>
      </c>
      <c r="G85" s="1054" t="str">
        <f t="shared" si="18"/>
        <v/>
      </c>
      <c r="H85" s="1052">
        <f t="shared" si="19"/>
        <v>0</v>
      </c>
      <c r="I85" s="1050"/>
      <c r="J85" s="1050"/>
      <c r="K85" s="1050"/>
      <c r="L85" s="1050"/>
      <c r="M85" s="1050"/>
      <c r="N85" s="1050"/>
      <c r="O85" s="1050"/>
      <c r="P85" s="1050"/>
      <c r="Q85" s="1050"/>
      <c r="R85" s="1050"/>
      <c r="S85" s="1050"/>
      <c r="T85" s="1050"/>
      <c r="U85" s="1050"/>
      <c r="V85" s="1050"/>
      <c r="W85" s="1050"/>
      <c r="X85" s="1050"/>
      <c r="Y85" s="708"/>
      <c r="Z85" s="1051">
        <f t="shared" si="20"/>
        <v>0</v>
      </c>
      <c r="AA85" s="1051">
        <f>J85/(1+$I$7)^(COUNTA($I$82:I$82))</f>
        <v>0</v>
      </c>
      <c r="AB85" s="1051">
        <f>K85/(1+$I$7)^(COUNTA($I$82:J$82))</f>
        <v>0</v>
      </c>
      <c r="AC85" s="1051">
        <f>L85/(1+$I$7)^(COUNTA($I$82:K$82))</f>
        <v>0</v>
      </c>
      <c r="AD85" s="1051">
        <f>M85/(1+$I$7)^(COUNTA($I$82:L$82))</f>
        <v>0</v>
      </c>
      <c r="AE85" s="1051">
        <f>N85/(1+$I$7)^(COUNTA($I$82:M$82))</f>
        <v>0</v>
      </c>
      <c r="AF85" s="1051">
        <f>O85/(1+$I$7)^(COUNTA($I$82:N$82))</f>
        <v>0</v>
      </c>
      <c r="AG85" s="1051">
        <f>P85/(1+$I$7)^(COUNTA($I$82:O$82))</f>
        <v>0</v>
      </c>
      <c r="AH85" s="1051">
        <f>Q85/(1+$I$7)^(COUNTA($I$82:P$82))</f>
        <v>0</v>
      </c>
      <c r="AI85" s="1051">
        <f>R85/(1+$I$7)^(COUNTA($I$82:Q$82))</f>
        <v>0</v>
      </c>
      <c r="AJ85" s="1051">
        <f>S85/(1+$I$7)^(COUNTA($I$82:R$82))</f>
        <v>0</v>
      </c>
      <c r="AK85" s="1051">
        <f>T85/(1+$I$7)^(COUNTA($I$82:S$82))</f>
        <v>0</v>
      </c>
      <c r="AL85" s="1051">
        <f>U85/(1+$I$7)^(COUNTA($I$82:T$82))</f>
        <v>0</v>
      </c>
      <c r="AM85" s="1051">
        <f>V85/(1+$I$7)^(COUNTA($I$82:U$82))</f>
        <v>0</v>
      </c>
      <c r="AN85" s="1051">
        <f>W85/(1+$I$7)^(COUNTA($I$82:V$82))</f>
        <v>0</v>
      </c>
      <c r="AO85" s="1051">
        <f>X85/(1+$I$7)^(COUNTA($I$82:W$82))</f>
        <v>0</v>
      </c>
    </row>
    <row r="86" spans="2:41" x14ac:dyDescent="0.2">
      <c r="B86" s="1020"/>
      <c r="C86" s="1020"/>
      <c r="D86" s="1020"/>
      <c r="E86" s="1020"/>
      <c r="F86" s="1019">
        <v>0</v>
      </c>
      <c r="G86" s="1054" t="str">
        <f t="shared" si="18"/>
        <v/>
      </c>
      <c r="H86" s="1052">
        <f t="shared" si="19"/>
        <v>0</v>
      </c>
      <c r="I86" s="1050"/>
      <c r="J86" s="1050"/>
      <c r="K86" s="1050"/>
      <c r="L86" s="1050"/>
      <c r="M86" s="1050"/>
      <c r="N86" s="1050"/>
      <c r="O86" s="1050"/>
      <c r="P86" s="1050"/>
      <c r="Q86" s="1050"/>
      <c r="R86" s="1050"/>
      <c r="S86" s="1050"/>
      <c r="T86" s="1050"/>
      <c r="U86" s="1050"/>
      <c r="V86" s="1050"/>
      <c r="W86" s="1050"/>
      <c r="X86" s="1050"/>
      <c r="Y86" s="708"/>
      <c r="Z86" s="1051">
        <f t="shared" si="20"/>
        <v>0</v>
      </c>
      <c r="AA86" s="1051">
        <f>J86/(1+$I$7)^(COUNTA($I$82:I$82))</f>
        <v>0</v>
      </c>
      <c r="AB86" s="1051">
        <f>K86/(1+$I$7)^(COUNTA($I$82:J$82))</f>
        <v>0</v>
      </c>
      <c r="AC86" s="1051">
        <f>L86/(1+$I$7)^(COUNTA($I$82:K$82))</f>
        <v>0</v>
      </c>
      <c r="AD86" s="1051">
        <f>M86/(1+$I$7)^(COUNTA($I$82:L$82))</f>
        <v>0</v>
      </c>
      <c r="AE86" s="1051">
        <f>N86/(1+$I$7)^(COUNTA($I$82:M$82))</f>
        <v>0</v>
      </c>
      <c r="AF86" s="1051">
        <f>O86/(1+$I$7)^(COUNTA($I$82:N$82))</f>
        <v>0</v>
      </c>
      <c r="AG86" s="1051">
        <f>P86/(1+$I$7)^(COUNTA($I$82:O$82))</f>
        <v>0</v>
      </c>
      <c r="AH86" s="1051">
        <f>Q86/(1+$I$7)^(COUNTA($I$82:P$82))</f>
        <v>0</v>
      </c>
      <c r="AI86" s="1051">
        <f>R86/(1+$I$7)^(COUNTA($I$82:Q$82))</f>
        <v>0</v>
      </c>
      <c r="AJ86" s="1051">
        <f>S86/(1+$I$7)^(COUNTA($I$82:R$82))</f>
        <v>0</v>
      </c>
      <c r="AK86" s="1051">
        <f>T86/(1+$I$7)^(COUNTA($I$82:S$82))</f>
        <v>0</v>
      </c>
      <c r="AL86" s="1051">
        <f>U86/(1+$I$7)^(COUNTA($I$82:T$82))</f>
        <v>0</v>
      </c>
      <c r="AM86" s="1051">
        <f>V86/(1+$I$7)^(COUNTA($I$82:U$82))</f>
        <v>0</v>
      </c>
      <c r="AN86" s="1051">
        <f>W86/(1+$I$7)^(COUNTA($I$82:V$82))</f>
        <v>0</v>
      </c>
      <c r="AO86" s="1051">
        <f>X86/(1+$I$7)^(COUNTA($I$82:W$82))</f>
        <v>0</v>
      </c>
    </row>
    <row r="87" spans="2:41" x14ac:dyDescent="0.2">
      <c r="B87" s="1020"/>
      <c r="C87" s="1020"/>
      <c r="D87" s="1020"/>
      <c r="E87" s="1020"/>
      <c r="F87" s="1019">
        <v>0</v>
      </c>
      <c r="G87" s="1054" t="str">
        <f t="shared" si="18"/>
        <v/>
      </c>
      <c r="H87" s="1052">
        <f t="shared" si="19"/>
        <v>0</v>
      </c>
      <c r="I87" s="1050"/>
      <c r="J87" s="1050"/>
      <c r="K87" s="1050"/>
      <c r="L87" s="1050"/>
      <c r="M87" s="1050"/>
      <c r="N87" s="1050"/>
      <c r="O87" s="1050"/>
      <c r="P87" s="1050"/>
      <c r="Q87" s="1050"/>
      <c r="R87" s="1050"/>
      <c r="S87" s="1050"/>
      <c r="T87" s="1050"/>
      <c r="U87" s="1050"/>
      <c r="V87" s="1050"/>
      <c r="W87" s="1050"/>
      <c r="X87" s="1050"/>
      <c r="Y87" s="708"/>
      <c r="Z87" s="1051">
        <f t="shared" si="20"/>
        <v>0</v>
      </c>
      <c r="AA87" s="1051">
        <f>J87/(1+$I$7)^(COUNTA($I$82:I$82))</f>
        <v>0</v>
      </c>
      <c r="AB87" s="1051">
        <f>K87/(1+$I$7)^(COUNTA($I$82:J$82))</f>
        <v>0</v>
      </c>
      <c r="AC87" s="1051">
        <f>L87/(1+$I$7)^(COUNTA($I$82:K$82))</f>
        <v>0</v>
      </c>
      <c r="AD87" s="1051">
        <f>M87/(1+$I$7)^(COUNTA($I$82:L$82))</f>
        <v>0</v>
      </c>
      <c r="AE87" s="1051">
        <f>N87/(1+$I$7)^(COUNTA($I$82:M$82))</f>
        <v>0</v>
      </c>
      <c r="AF87" s="1051">
        <f>O87/(1+$I$7)^(COUNTA($I$82:N$82))</f>
        <v>0</v>
      </c>
      <c r="AG87" s="1051">
        <f>P87/(1+$I$7)^(COUNTA($I$82:O$82))</f>
        <v>0</v>
      </c>
      <c r="AH87" s="1051">
        <f>Q87/(1+$I$7)^(COUNTA($I$82:P$82))</f>
        <v>0</v>
      </c>
      <c r="AI87" s="1051">
        <f>R87/(1+$I$7)^(COUNTA($I$82:Q$82))</f>
        <v>0</v>
      </c>
      <c r="AJ87" s="1051">
        <f>S87/(1+$I$7)^(COUNTA($I$82:R$82))</f>
        <v>0</v>
      </c>
      <c r="AK87" s="1051">
        <f>T87/(1+$I$7)^(COUNTA($I$82:S$82))</f>
        <v>0</v>
      </c>
      <c r="AL87" s="1051">
        <f>U87/(1+$I$7)^(COUNTA($I$82:T$82))</f>
        <v>0</v>
      </c>
      <c r="AM87" s="1051">
        <f>V87/(1+$I$7)^(COUNTA($I$82:U$82))</f>
        <v>0</v>
      </c>
      <c r="AN87" s="1051">
        <f>W87/(1+$I$7)^(COUNTA($I$82:V$82))</f>
        <v>0</v>
      </c>
      <c r="AO87" s="1051">
        <f>X87/(1+$I$7)^(COUNTA($I$82:W$82))</f>
        <v>0</v>
      </c>
    </row>
    <row r="88" spans="2:41" x14ac:dyDescent="0.2">
      <c r="B88" s="1020"/>
      <c r="C88" s="1020"/>
      <c r="D88" s="1020"/>
      <c r="E88" s="1020"/>
      <c r="F88" s="1021">
        <v>0</v>
      </c>
      <c r="G88" s="1054" t="str">
        <f t="shared" si="18"/>
        <v/>
      </c>
      <c r="H88" s="1052">
        <f t="shared" si="19"/>
        <v>0</v>
      </c>
      <c r="I88" s="1050"/>
      <c r="J88" s="1050"/>
      <c r="K88" s="1050"/>
      <c r="L88" s="1050"/>
      <c r="M88" s="1050"/>
      <c r="N88" s="1050"/>
      <c r="O88" s="1050"/>
      <c r="P88" s="1050"/>
      <c r="Q88" s="1050"/>
      <c r="R88" s="1050"/>
      <c r="S88" s="1050"/>
      <c r="T88" s="1050"/>
      <c r="U88" s="1050"/>
      <c r="V88" s="1050"/>
      <c r="W88" s="1050"/>
      <c r="X88" s="1050"/>
      <c r="Y88" s="708"/>
      <c r="Z88" s="1051">
        <f t="shared" si="20"/>
        <v>0</v>
      </c>
      <c r="AA88" s="1051">
        <f>J88/(1+$I$7)^(COUNTA($I$82:I$82))</f>
        <v>0</v>
      </c>
      <c r="AB88" s="1051">
        <f>K88/(1+$I$7)^(COUNTA($I$82:J$82))</f>
        <v>0</v>
      </c>
      <c r="AC88" s="1051">
        <f>L88/(1+$I$7)^(COUNTA($I$82:K$82))</f>
        <v>0</v>
      </c>
      <c r="AD88" s="1051">
        <f>M88/(1+$I$7)^(COUNTA($I$82:L$82))</f>
        <v>0</v>
      </c>
      <c r="AE88" s="1051">
        <f>N88/(1+$I$7)^(COUNTA($I$82:M$82))</f>
        <v>0</v>
      </c>
      <c r="AF88" s="1051">
        <f>O88/(1+$I$7)^(COUNTA($I$82:N$82))</f>
        <v>0</v>
      </c>
      <c r="AG88" s="1051">
        <f>P88/(1+$I$7)^(COUNTA($I$82:O$82))</f>
        <v>0</v>
      </c>
      <c r="AH88" s="1051">
        <f>Q88/(1+$I$7)^(COUNTA($I$82:P$82))</f>
        <v>0</v>
      </c>
      <c r="AI88" s="1051">
        <f>R88/(1+$I$7)^(COUNTA($I$82:Q$82))</f>
        <v>0</v>
      </c>
      <c r="AJ88" s="1051">
        <f>S88/(1+$I$7)^(COUNTA($I$82:R$82))</f>
        <v>0</v>
      </c>
      <c r="AK88" s="1051">
        <f>T88/(1+$I$7)^(COUNTA($I$82:S$82))</f>
        <v>0</v>
      </c>
      <c r="AL88" s="1051">
        <f>U88/(1+$I$7)^(COUNTA($I$82:T$82))</f>
        <v>0</v>
      </c>
      <c r="AM88" s="1051">
        <f>V88/(1+$I$7)^(COUNTA($I$82:U$82))</f>
        <v>0</v>
      </c>
      <c r="AN88" s="1051">
        <f>W88/(1+$I$7)^(COUNTA($I$82:V$82))</f>
        <v>0</v>
      </c>
      <c r="AO88" s="1051">
        <f>X88/(1+$I$7)^(COUNTA($I$82:W$82))</f>
        <v>0</v>
      </c>
    </row>
    <row r="89" spans="2:41" x14ac:dyDescent="0.2">
      <c r="B89" s="1020"/>
      <c r="C89" s="1020"/>
      <c r="D89" s="1020"/>
      <c r="E89" s="1020"/>
      <c r="F89" s="1021">
        <v>0</v>
      </c>
      <c r="G89" s="1054" t="str">
        <f t="shared" si="18"/>
        <v/>
      </c>
      <c r="H89" s="1052">
        <f t="shared" si="19"/>
        <v>0</v>
      </c>
      <c r="I89" s="1050"/>
      <c r="J89" s="1050"/>
      <c r="K89" s="1050"/>
      <c r="L89" s="1050"/>
      <c r="M89" s="1050"/>
      <c r="N89" s="1050"/>
      <c r="O89" s="1050"/>
      <c r="P89" s="1050"/>
      <c r="Q89" s="1050"/>
      <c r="R89" s="1050"/>
      <c r="S89" s="1050"/>
      <c r="T89" s="1050"/>
      <c r="U89" s="1050"/>
      <c r="V89" s="1050"/>
      <c r="W89" s="1050"/>
      <c r="X89" s="1050"/>
      <c r="Y89" s="708"/>
      <c r="Z89" s="1051">
        <f t="shared" si="20"/>
        <v>0</v>
      </c>
      <c r="AA89" s="1051">
        <f>J89/(1+$I$7)^(COUNTA($I$82:I$82))</f>
        <v>0</v>
      </c>
      <c r="AB89" s="1051">
        <f>K89/(1+$I$7)^(COUNTA($I$82:J$82))</f>
        <v>0</v>
      </c>
      <c r="AC89" s="1051">
        <f>L89/(1+$I$7)^(COUNTA($I$82:K$82))</f>
        <v>0</v>
      </c>
      <c r="AD89" s="1051">
        <f>M89/(1+$I$7)^(COUNTA($I$82:L$82))</f>
        <v>0</v>
      </c>
      <c r="AE89" s="1051">
        <f>N89/(1+$I$7)^(COUNTA($I$82:M$82))</f>
        <v>0</v>
      </c>
      <c r="AF89" s="1051">
        <f>O89/(1+$I$7)^(COUNTA($I$82:N$82))</f>
        <v>0</v>
      </c>
      <c r="AG89" s="1051">
        <f>P89/(1+$I$7)^(COUNTA($I$82:O$82))</f>
        <v>0</v>
      </c>
      <c r="AH89" s="1051">
        <f>Q89/(1+$I$7)^(COUNTA($I$82:P$82))</f>
        <v>0</v>
      </c>
      <c r="AI89" s="1051">
        <f>R89/(1+$I$7)^(COUNTA($I$82:Q$82))</f>
        <v>0</v>
      </c>
      <c r="AJ89" s="1051">
        <f>S89/(1+$I$7)^(COUNTA($I$82:R$82))</f>
        <v>0</v>
      </c>
      <c r="AK89" s="1051">
        <f>T89/(1+$I$7)^(COUNTA($I$82:S$82))</f>
        <v>0</v>
      </c>
      <c r="AL89" s="1051">
        <f>U89/(1+$I$7)^(COUNTA($I$82:T$82))</f>
        <v>0</v>
      </c>
      <c r="AM89" s="1051">
        <f>V89/(1+$I$7)^(COUNTA($I$82:U$82))</f>
        <v>0</v>
      </c>
      <c r="AN89" s="1051">
        <f>W89/(1+$I$7)^(COUNTA($I$82:V$82))</f>
        <v>0</v>
      </c>
      <c r="AO89" s="1051">
        <f>X89/(1+$I$7)^(COUNTA($I$82:W$82))</f>
        <v>0</v>
      </c>
    </row>
    <row r="90" spans="2:41" x14ac:dyDescent="0.2">
      <c r="B90" s="712"/>
      <c r="C90" s="712"/>
      <c r="D90" s="712"/>
      <c r="E90" s="713" t="s">
        <v>64</v>
      </c>
      <c r="F90" s="714">
        <f>SUM(F84:F89)</f>
        <v>0</v>
      </c>
      <c r="G90"/>
      <c r="H90"/>
      <c r="I90" s="1051">
        <f>SUM(I84:I89)</f>
        <v>0</v>
      </c>
      <c r="J90" s="1051">
        <f t="shared" ref="J90:W90" si="21">SUM(J84:J89)</f>
        <v>0</v>
      </c>
      <c r="K90" s="1051">
        <f t="shared" si="21"/>
        <v>0</v>
      </c>
      <c r="L90" s="1051">
        <f t="shared" si="21"/>
        <v>0</v>
      </c>
      <c r="M90" s="1051">
        <f t="shared" si="21"/>
        <v>0</v>
      </c>
      <c r="N90" s="1051">
        <f t="shared" si="21"/>
        <v>0</v>
      </c>
      <c r="O90" s="1051">
        <f t="shared" si="21"/>
        <v>0</v>
      </c>
      <c r="P90" s="1051">
        <f t="shared" si="21"/>
        <v>0</v>
      </c>
      <c r="Q90" s="1051">
        <f t="shared" si="21"/>
        <v>0</v>
      </c>
      <c r="R90" s="1051">
        <f t="shared" si="21"/>
        <v>0</v>
      </c>
      <c r="S90" s="1051">
        <f t="shared" si="21"/>
        <v>0</v>
      </c>
      <c r="T90" s="1051">
        <f t="shared" si="21"/>
        <v>0</v>
      </c>
      <c r="U90" s="1051">
        <f t="shared" si="21"/>
        <v>0</v>
      </c>
      <c r="V90" s="1051">
        <f t="shared" si="21"/>
        <v>0</v>
      </c>
      <c r="W90" s="1051">
        <f t="shared" si="21"/>
        <v>0</v>
      </c>
      <c r="X90" s="1051">
        <f>IFERROR(SUM(X84:X89)/(1+$I$7)^(COUNTA($I$82:W$82)),"")</f>
        <v>0</v>
      </c>
      <c r="Y90" s="708"/>
      <c r="Z90" s="708"/>
      <c r="AA90" s="708"/>
      <c r="AB90" s="708"/>
      <c r="AC90" s="708"/>
      <c r="AD90" s="708"/>
      <c r="AE90" s="708"/>
      <c r="AF90" s="708"/>
      <c r="AG90" s="708"/>
      <c r="AH90" s="708"/>
      <c r="AI90" s="708"/>
      <c r="AJ90" s="708"/>
      <c r="AK90" s="708"/>
      <c r="AL90" s="708"/>
      <c r="AM90" s="708"/>
      <c r="AN90" s="708"/>
      <c r="AO90" s="708"/>
    </row>
    <row r="91" spans="2:41" x14ac:dyDescent="0.2">
      <c r="F91" s="32"/>
      <c r="G91" s="708"/>
      <c r="H91" s="708"/>
      <c r="I91" s="708"/>
      <c r="J91" s="708"/>
      <c r="K91" s="708"/>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row>
    <row r="92" spans="2:41" x14ac:dyDescent="0.2">
      <c r="B92" s="618" t="s">
        <v>210</v>
      </c>
      <c r="C92" s="618"/>
      <c r="D92" s="623"/>
      <c r="E92" s="703"/>
      <c r="F92" s="704"/>
      <c r="G92" s="708"/>
      <c r="H92" s="1046" t="s">
        <v>235</v>
      </c>
      <c r="I92" s="1047">
        <f>YEAR(Startdatum)</f>
        <v>1900</v>
      </c>
      <c r="J92" s="1048">
        <f t="shared" ref="J92:X92" si="22">I92+1</f>
        <v>1901</v>
      </c>
      <c r="K92" s="1048">
        <f t="shared" si="22"/>
        <v>1902</v>
      </c>
      <c r="L92" s="1048">
        <f t="shared" si="22"/>
        <v>1903</v>
      </c>
      <c r="M92" s="1048">
        <f t="shared" si="22"/>
        <v>1904</v>
      </c>
      <c r="N92" s="1048">
        <f t="shared" si="22"/>
        <v>1905</v>
      </c>
      <c r="O92" s="1048">
        <f t="shared" si="22"/>
        <v>1906</v>
      </c>
      <c r="P92" s="1048">
        <f t="shared" si="22"/>
        <v>1907</v>
      </c>
      <c r="Q92" s="1048">
        <f t="shared" si="22"/>
        <v>1908</v>
      </c>
      <c r="R92" s="1048">
        <f t="shared" si="22"/>
        <v>1909</v>
      </c>
      <c r="S92" s="1048">
        <f t="shared" si="22"/>
        <v>1910</v>
      </c>
      <c r="T92" s="1048">
        <f t="shared" si="22"/>
        <v>1911</v>
      </c>
      <c r="U92" s="1048">
        <f t="shared" si="22"/>
        <v>1912</v>
      </c>
      <c r="V92" s="1048">
        <f t="shared" si="22"/>
        <v>1913</v>
      </c>
      <c r="W92" s="1048">
        <f t="shared" si="22"/>
        <v>1914</v>
      </c>
      <c r="X92" s="1048">
        <f t="shared" si="22"/>
        <v>1915</v>
      </c>
      <c r="Y92" s="708"/>
      <c r="Z92" s="708"/>
      <c r="AA92" s="708"/>
      <c r="AB92" s="708"/>
      <c r="AC92" s="708"/>
      <c r="AD92" s="708"/>
      <c r="AE92" s="708"/>
      <c r="AF92" s="708"/>
      <c r="AG92" s="708"/>
      <c r="AH92" s="708"/>
      <c r="AI92" s="708"/>
      <c r="AJ92" s="708"/>
      <c r="AK92" s="708"/>
      <c r="AL92" s="708"/>
      <c r="AM92" s="708"/>
      <c r="AN92" s="708"/>
      <c r="AO92" s="708"/>
    </row>
    <row r="93" spans="2:41" x14ac:dyDescent="0.2">
      <c r="B93" s="707" t="s">
        <v>101</v>
      </c>
      <c r="C93" s="709"/>
      <c r="D93" s="707"/>
      <c r="E93" s="707"/>
      <c r="F93" s="710" t="s">
        <v>1</v>
      </c>
      <c r="G93" s="708"/>
      <c r="H93" s="1057" t="s">
        <v>546</v>
      </c>
      <c r="I93" s="708"/>
      <c r="J93" s="1049"/>
      <c r="K93" s="1049"/>
      <c r="L93" s="1049"/>
      <c r="M93" s="1049"/>
      <c r="N93" s="1042"/>
      <c r="O93" s="1042"/>
      <c r="P93" s="1042"/>
      <c r="Q93" s="1042"/>
      <c r="R93" s="1042"/>
      <c r="S93" s="1042"/>
      <c r="T93" s="1042"/>
      <c r="U93" s="1042"/>
      <c r="V93" s="1042"/>
      <c r="W93" s="1042"/>
      <c r="X93" s="1042"/>
      <c r="Y93" s="708"/>
      <c r="Z93" s="708"/>
      <c r="AA93" s="708"/>
      <c r="AB93" s="708"/>
      <c r="AC93" s="708"/>
      <c r="AD93" s="708"/>
      <c r="AE93" s="708"/>
      <c r="AF93" s="708"/>
      <c r="AG93" s="708"/>
      <c r="AH93" s="708"/>
      <c r="AI93" s="708"/>
      <c r="AJ93" s="708"/>
      <c r="AK93" s="708"/>
      <c r="AL93" s="708"/>
      <c r="AM93" s="708"/>
      <c r="AN93" s="708"/>
      <c r="AO93" s="708"/>
    </row>
    <row r="94" spans="2:41" x14ac:dyDescent="0.2">
      <c r="B94" s="1022"/>
      <c r="C94" s="1022"/>
      <c r="D94" s="1022"/>
      <c r="E94" s="1022"/>
      <c r="F94" s="1021">
        <v>0</v>
      </c>
      <c r="G94" s="1054" t="str">
        <f t="shared" ref="G94:G99" si="23">IF(H94&gt;0,"← overnemen","")</f>
        <v/>
      </c>
      <c r="H94" s="1052">
        <f t="shared" ref="H94:H99" si="24">SUM(Z94:AO94)</f>
        <v>0</v>
      </c>
      <c r="I94" s="1050"/>
      <c r="J94" s="1050"/>
      <c r="K94" s="1050"/>
      <c r="L94" s="1050"/>
      <c r="M94" s="1050"/>
      <c r="N94" s="1050"/>
      <c r="O94" s="1050"/>
      <c r="P94" s="1050"/>
      <c r="Q94" s="1050"/>
      <c r="R94" s="1050"/>
      <c r="S94" s="1050"/>
      <c r="T94" s="1050"/>
      <c r="U94" s="1050"/>
      <c r="V94" s="1050"/>
      <c r="W94" s="1050"/>
      <c r="X94" s="1050"/>
      <c r="Y94" s="708"/>
      <c r="Z94" s="1051">
        <f t="shared" ref="Z94:Z99" si="25">I94</f>
        <v>0</v>
      </c>
      <c r="AA94" s="1051">
        <f>J94/(1+$I$7)^(COUNTA($I$82:I$82))</f>
        <v>0</v>
      </c>
      <c r="AB94" s="1051">
        <f>K94/(1+$I$7)^(COUNTA($I$82:J$82))</f>
        <v>0</v>
      </c>
      <c r="AC94" s="1051">
        <f>L94/(1+$I$7)^(COUNTA($I$82:K$82))</f>
        <v>0</v>
      </c>
      <c r="AD94" s="1051">
        <f>M94/(1+$I$7)^(COUNTA($I$82:L$82))</f>
        <v>0</v>
      </c>
      <c r="AE94" s="1051">
        <f>N94/(1+$I$7)^(COUNTA($I$82:M$82))</f>
        <v>0</v>
      </c>
      <c r="AF94" s="1051">
        <f>O94/(1+$I$7)^(COUNTA($I$82:N$82))</f>
        <v>0</v>
      </c>
      <c r="AG94" s="1051">
        <f>P94/(1+$I$7)^(COUNTA($I$82:O$82))</f>
        <v>0</v>
      </c>
      <c r="AH94" s="1051">
        <f>Q94/(1+$I$7)^(COUNTA($I$82:P$82))</f>
        <v>0</v>
      </c>
      <c r="AI94" s="1051">
        <f>R94/(1+$I$7)^(COUNTA($I$82:Q$82))</f>
        <v>0</v>
      </c>
      <c r="AJ94" s="1051">
        <f>S94/(1+$I$7)^(COUNTA($I$82:R$82))</f>
        <v>0</v>
      </c>
      <c r="AK94" s="1051">
        <f>T94/(1+$I$7)^(COUNTA($I$82:S$82))</f>
        <v>0</v>
      </c>
      <c r="AL94" s="1051">
        <f>U94/(1+$I$7)^(COUNTA($I$82:T$82))</f>
        <v>0</v>
      </c>
      <c r="AM94" s="1051">
        <f>V94/(1+$I$7)^(COUNTA($I$82:U$82))</f>
        <v>0</v>
      </c>
      <c r="AN94" s="1051">
        <f>W94/(1+$I$7)^(COUNTA($I$82:V$82))</f>
        <v>0</v>
      </c>
      <c r="AO94" s="1051">
        <f>X94/(1+$I$7)^(COUNTA($I$82:W$82))</f>
        <v>0</v>
      </c>
    </row>
    <row r="95" spans="2:41" x14ac:dyDescent="0.2">
      <c r="B95" s="1022"/>
      <c r="C95" s="1022"/>
      <c r="D95" s="1022"/>
      <c r="E95" s="1022"/>
      <c r="F95" s="1021">
        <v>0</v>
      </c>
      <c r="G95" s="1054" t="str">
        <f t="shared" si="23"/>
        <v/>
      </c>
      <c r="H95" s="1052">
        <f t="shared" si="24"/>
        <v>0</v>
      </c>
      <c r="I95" s="1050"/>
      <c r="J95" s="1050"/>
      <c r="K95" s="1050"/>
      <c r="L95" s="1050"/>
      <c r="M95" s="1050"/>
      <c r="N95" s="1050"/>
      <c r="O95" s="1050"/>
      <c r="P95" s="1050"/>
      <c r="Q95" s="1050"/>
      <c r="R95" s="1050"/>
      <c r="S95" s="1050"/>
      <c r="T95" s="1050"/>
      <c r="U95" s="1050"/>
      <c r="V95" s="1050"/>
      <c r="W95" s="1050"/>
      <c r="X95" s="1050"/>
      <c r="Y95" s="708"/>
      <c r="Z95" s="1051">
        <f t="shared" si="25"/>
        <v>0</v>
      </c>
      <c r="AA95" s="1051">
        <f>J95/(1+$I$7)^(COUNTA($I$82:I$82))</f>
        <v>0</v>
      </c>
      <c r="AB95" s="1051">
        <f>K95/(1+$I$7)^(COUNTA($I$82:J$82))</f>
        <v>0</v>
      </c>
      <c r="AC95" s="1051">
        <f>L95/(1+$I$7)^(COUNTA($I$82:K$82))</f>
        <v>0</v>
      </c>
      <c r="AD95" s="1051">
        <f>M95/(1+$I$7)^(COUNTA($I$82:L$82))</f>
        <v>0</v>
      </c>
      <c r="AE95" s="1051">
        <f>N95/(1+$I$7)^(COUNTA($I$82:M$82))</f>
        <v>0</v>
      </c>
      <c r="AF95" s="1051">
        <f>O95/(1+$I$7)^(COUNTA($I$82:N$82))</f>
        <v>0</v>
      </c>
      <c r="AG95" s="1051">
        <f>P95/(1+$I$7)^(COUNTA($I$82:O$82))</f>
        <v>0</v>
      </c>
      <c r="AH95" s="1051">
        <f>Q95/(1+$I$7)^(COUNTA($I$82:P$82))</f>
        <v>0</v>
      </c>
      <c r="AI95" s="1051">
        <f>R95/(1+$I$7)^(COUNTA($I$82:Q$82))</f>
        <v>0</v>
      </c>
      <c r="AJ95" s="1051">
        <f>S95/(1+$I$7)^(COUNTA($I$82:R$82))</f>
        <v>0</v>
      </c>
      <c r="AK95" s="1051">
        <f>T95/(1+$I$7)^(COUNTA($I$82:S$82))</f>
        <v>0</v>
      </c>
      <c r="AL95" s="1051">
        <f>U95/(1+$I$7)^(COUNTA($I$82:T$82))</f>
        <v>0</v>
      </c>
      <c r="AM95" s="1051">
        <f>V95/(1+$I$7)^(COUNTA($I$82:U$82))</f>
        <v>0</v>
      </c>
      <c r="AN95" s="1051">
        <f>W95/(1+$I$7)^(COUNTA($I$82:V$82))</f>
        <v>0</v>
      </c>
      <c r="AO95" s="1051">
        <f>X95/(1+$I$7)^(COUNTA($I$82:W$82))</f>
        <v>0</v>
      </c>
    </row>
    <row r="96" spans="2:41" x14ac:dyDescent="0.2">
      <c r="B96" s="1022"/>
      <c r="C96" s="1022"/>
      <c r="D96" s="1022"/>
      <c r="E96" s="1022"/>
      <c r="F96" s="1021">
        <v>0</v>
      </c>
      <c r="G96" s="1054" t="str">
        <f t="shared" si="23"/>
        <v/>
      </c>
      <c r="H96" s="1052">
        <f t="shared" si="24"/>
        <v>0</v>
      </c>
      <c r="I96" s="1050"/>
      <c r="J96" s="1050"/>
      <c r="K96" s="1050"/>
      <c r="L96" s="1050"/>
      <c r="M96" s="1050"/>
      <c r="N96" s="1050"/>
      <c r="O96" s="1050"/>
      <c r="P96" s="1050"/>
      <c r="Q96" s="1050"/>
      <c r="R96" s="1050"/>
      <c r="S96" s="1050"/>
      <c r="T96" s="1050"/>
      <c r="U96" s="1050"/>
      <c r="V96" s="1050"/>
      <c r="W96" s="1050"/>
      <c r="X96" s="1050"/>
      <c r="Y96" s="708"/>
      <c r="Z96" s="1051">
        <f t="shared" si="25"/>
        <v>0</v>
      </c>
      <c r="AA96" s="1051">
        <f>J96/(1+$I$7)^(COUNTA($I$82:I$82))</f>
        <v>0</v>
      </c>
      <c r="AB96" s="1051">
        <f>K96/(1+$I$7)^(COUNTA($I$82:J$82))</f>
        <v>0</v>
      </c>
      <c r="AC96" s="1051">
        <f>L96/(1+$I$7)^(COUNTA($I$82:K$82))</f>
        <v>0</v>
      </c>
      <c r="AD96" s="1051">
        <f>M96/(1+$I$7)^(COUNTA($I$82:L$82))</f>
        <v>0</v>
      </c>
      <c r="AE96" s="1051">
        <f>N96/(1+$I$7)^(COUNTA($I$82:M$82))</f>
        <v>0</v>
      </c>
      <c r="AF96" s="1051">
        <f>O96/(1+$I$7)^(COUNTA($I$82:N$82))</f>
        <v>0</v>
      </c>
      <c r="AG96" s="1051">
        <f>P96/(1+$I$7)^(COUNTA($I$82:O$82))</f>
        <v>0</v>
      </c>
      <c r="AH96" s="1051">
        <f>Q96/(1+$I$7)^(COUNTA($I$82:P$82))</f>
        <v>0</v>
      </c>
      <c r="AI96" s="1051">
        <f>R96/(1+$I$7)^(COUNTA($I$82:Q$82))</f>
        <v>0</v>
      </c>
      <c r="AJ96" s="1051">
        <f>S96/(1+$I$7)^(COUNTA($I$82:R$82))</f>
        <v>0</v>
      </c>
      <c r="AK96" s="1051">
        <f>T96/(1+$I$7)^(COUNTA($I$82:S$82))</f>
        <v>0</v>
      </c>
      <c r="AL96" s="1051">
        <f>U96/(1+$I$7)^(COUNTA($I$82:T$82))</f>
        <v>0</v>
      </c>
      <c r="AM96" s="1051">
        <f>V96/(1+$I$7)^(COUNTA($I$82:U$82))</f>
        <v>0</v>
      </c>
      <c r="AN96" s="1051">
        <f>W96/(1+$I$7)^(COUNTA($I$82:V$82))</f>
        <v>0</v>
      </c>
      <c r="AO96" s="1051">
        <f>X96/(1+$I$7)^(COUNTA($I$82:W$82))</f>
        <v>0</v>
      </c>
    </row>
    <row r="97" spans="2:41" x14ac:dyDescent="0.2">
      <c r="B97" s="1022"/>
      <c r="C97" s="1022"/>
      <c r="D97" s="1022"/>
      <c r="E97" s="1022"/>
      <c r="F97" s="1021">
        <v>0</v>
      </c>
      <c r="G97" s="1054" t="str">
        <f t="shared" si="23"/>
        <v/>
      </c>
      <c r="H97" s="1052">
        <f t="shared" si="24"/>
        <v>0</v>
      </c>
      <c r="I97" s="1050"/>
      <c r="J97" s="1050"/>
      <c r="K97" s="1050"/>
      <c r="L97" s="1050"/>
      <c r="M97" s="1050"/>
      <c r="N97" s="1050"/>
      <c r="O97" s="1050"/>
      <c r="P97" s="1050"/>
      <c r="Q97" s="1050"/>
      <c r="R97" s="1050"/>
      <c r="S97" s="1050"/>
      <c r="T97" s="1050"/>
      <c r="U97" s="1050"/>
      <c r="V97" s="1050"/>
      <c r="W97" s="1050"/>
      <c r="X97" s="1050"/>
      <c r="Y97" s="708"/>
      <c r="Z97" s="1051">
        <f t="shared" si="25"/>
        <v>0</v>
      </c>
      <c r="AA97" s="1051">
        <f>J97/(1+$I$7)^(COUNTA($I$82:I$82))</f>
        <v>0</v>
      </c>
      <c r="AB97" s="1051">
        <f>K97/(1+$I$7)^(COUNTA($I$82:J$82))</f>
        <v>0</v>
      </c>
      <c r="AC97" s="1051">
        <f>L97/(1+$I$7)^(COUNTA($I$82:K$82))</f>
        <v>0</v>
      </c>
      <c r="AD97" s="1051">
        <f>M97/(1+$I$7)^(COUNTA($I$82:L$82))</f>
        <v>0</v>
      </c>
      <c r="AE97" s="1051">
        <f>N97/(1+$I$7)^(COUNTA($I$82:M$82))</f>
        <v>0</v>
      </c>
      <c r="AF97" s="1051">
        <f>O97/(1+$I$7)^(COUNTA($I$82:N$82))</f>
        <v>0</v>
      </c>
      <c r="AG97" s="1051">
        <f>P97/(1+$I$7)^(COUNTA($I$82:O$82))</f>
        <v>0</v>
      </c>
      <c r="AH97" s="1051">
        <f>Q97/(1+$I$7)^(COUNTA($I$82:P$82))</f>
        <v>0</v>
      </c>
      <c r="AI97" s="1051">
        <f>R97/(1+$I$7)^(COUNTA($I$82:Q$82))</f>
        <v>0</v>
      </c>
      <c r="AJ97" s="1051">
        <f>S97/(1+$I$7)^(COUNTA($I$82:R$82))</f>
        <v>0</v>
      </c>
      <c r="AK97" s="1051">
        <f>T97/(1+$I$7)^(COUNTA($I$82:S$82))</f>
        <v>0</v>
      </c>
      <c r="AL97" s="1051">
        <f>U97/(1+$I$7)^(COUNTA($I$82:T$82))</f>
        <v>0</v>
      </c>
      <c r="AM97" s="1051">
        <f>V97/(1+$I$7)^(COUNTA($I$82:U$82))</f>
        <v>0</v>
      </c>
      <c r="AN97" s="1051">
        <f>W97/(1+$I$7)^(COUNTA($I$82:V$82))</f>
        <v>0</v>
      </c>
      <c r="AO97" s="1051">
        <f>X97/(1+$I$7)^(COUNTA($I$82:W$82))</f>
        <v>0</v>
      </c>
    </row>
    <row r="98" spans="2:41" x14ac:dyDescent="0.2">
      <c r="B98" s="1022"/>
      <c r="C98" s="1022"/>
      <c r="D98" s="1022"/>
      <c r="E98" s="1022"/>
      <c r="F98" s="1019">
        <v>0</v>
      </c>
      <c r="G98" s="1054" t="str">
        <f t="shared" si="23"/>
        <v/>
      </c>
      <c r="H98" s="1052">
        <f t="shared" si="24"/>
        <v>0</v>
      </c>
      <c r="I98" s="1050"/>
      <c r="J98" s="1050"/>
      <c r="K98" s="1050"/>
      <c r="L98" s="1050"/>
      <c r="M98" s="1050"/>
      <c r="N98" s="1050"/>
      <c r="O98" s="1050"/>
      <c r="P98" s="1050"/>
      <c r="Q98" s="1050"/>
      <c r="R98" s="1050"/>
      <c r="S98" s="1050"/>
      <c r="T98" s="1050"/>
      <c r="U98" s="1050"/>
      <c r="V98" s="1050"/>
      <c r="W98" s="1050"/>
      <c r="X98" s="1050"/>
      <c r="Y98" s="708"/>
      <c r="Z98" s="1051">
        <f t="shared" si="25"/>
        <v>0</v>
      </c>
      <c r="AA98" s="1051">
        <f>J98/(1+$I$7)^(COUNTA($I$82:I$82))</f>
        <v>0</v>
      </c>
      <c r="AB98" s="1051">
        <f>K98/(1+$I$7)^(COUNTA($I$82:J$82))</f>
        <v>0</v>
      </c>
      <c r="AC98" s="1051">
        <f>L98/(1+$I$7)^(COUNTA($I$82:K$82))</f>
        <v>0</v>
      </c>
      <c r="AD98" s="1051">
        <f>M98/(1+$I$7)^(COUNTA($I$82:L$82))</f>
        <v>0</v>
      </c>
      <c r="AE98" s="1051">
        <f>N98/(1+$I$7)^(COUNTA($I$82:M$82))</f>
        <v>0</v>
      </c>
      <c r="AF98" s="1051">
        <f>O98/(1+$I$7)^(COUNTA($I$82:N$82))</f>
        <v>0</v>
      </c>
      <c r="AG98" s="1051">
        <f>P98/(1+$I$7)^(COUNTA($I$82:O$82))</f>
        <v>0</v>
      </c>
      <c r="AH98" s="1051">
        <f>Q98/(1+$I$7)^(COUNTA($I$82:P$82))</f>
        <v>0</v>
      </c>
      <c r="AI98" s="1051">
        <f>R98/(1+$I$7)^(COUNTA($I$82:Q$82))</f>
        <v>0</v>
      </c>
      <c r="AJ98" s="1051">
        <f>S98/(1+$I$7)^(COUNTA($I$82:R$82))</f>
        <v>0</v>
      </c>
      <c r="AK98" s="1051">
        <f>T98/(1+$I$7)^(COUNTA($I$82:S$82))</f>
        <v>0</v>
      </c>
      <c r="AL98" s="1051">
        <f>U98/(1+$I$7)^(COUNTA($I$82:T$82))</f>
        <v>0</v>
      </c>
      <c r="AM98" s="1051">
        <f>V98/(1+$I$7)^(COUNTA($I$82:U$82))</f>
        <v>0</v>
      </c>
      <c r="AN98" s="1051">
        <f>W98/(1+$I$7)^(COUNTA($I$82:V$82))</f>
        <v>0</v>
      </c>
      <c r="AO98" s="1051">
        <f>X98/(1+$I$7)^(COUNTA($I$82:W$82))</f>
        <v>0</v>
      </c>
    </row>
    <row r="99" spans="2:41" x14ac:dyDescent="0.2">
      <c r="B99" s="1022"/>
      <c r="C99" s="1022"/>
      <c r="D99" s="1022"/>
      <c r="E99" s="1022"/>
      <c r="F99" s="1019">
        <v>0</v>
      </c>
      <c r="G99" s="1054" t="str">
        <f t="shared" si="23"/>
        <v/>
      </c>
      <c r="H99" s="1052">
        <f t="shared" si="24"/>
        <v>0</v>
      </c>
      <c r="I99" s="1050"/>
      <c r="J99" s="1050"/>
      <c r="K99" s="1050"/>
      <c r="L99" s="1050"/>
      <c r="M99" s="1050"/>
      <c r="N99" s="1050"/>
      <c r="O99" s="1050"/>
      <c r="P99" s="1050"/>
      <c r="Q99" s="1050"/>
      <c r="R99" s="1050"/>
      <c r="S99" s="1050"/>
      <c r="T99" s="1050"/>
      <c r="U99" s="1050"/>
      <c r="V99" s="1050"/>
      <c r="W99" s="1050"/>
      <c r="X99" s="1050"/>
      <c r="Y99" s="708"/>
      <c r="Z99" s="1051">
        <f t="shared" si="25"/>
        <v>0</v>
      </c>
      <c r="AA99" s="1051">
        <f>J99/(1+$I$7)^(COUNTA($I$82:I$82))</f>
        <v>0</v>
      </c>
      <c r="AB99" s="1051">
        <f>K99/(1+$I$7)^(COUNTA($I$82:J$82))</f>
        <v>0</v>
      </c>
      <c r="AC99" s="1051">
        <f>L99/(1+$I$7)^(COUNTA($I$82:K$82))</f>
        <v>0</v>
      </c>
      <c r="AD99" s="1051">
        <f>M99/(1+$I$7)^(COUNTA($I$82:L$82))</f>
        <v>0</v>
      </c>
      <c r="AE99" s="1051">
        <f>N99/(1+$I$7)^(COUNTA($I$82:M$82))</f>
        <v>0</v>
      </c>
      <c r="AF99" s="1051">
        <f>O99/(1+$I$7)^(COUNTA($I$82:N$82))</f>
        <v>0</v>
      </c>
      <c r="AG99" s="1051">
        <f>P99/(1+$I$7)^(COUNTA($I$82:O$82))</f>
        <v>0</v>
      </c>
      <c r="AH99" s="1051">
        <f>Q99/(1+$I$7)^(COUNTA($I$82:P$82))</f>
        <v>0</v>
      </c>
      <c r="AI99" s="1051">
        <f>R99/(1+$I$7)^(COUNTA($I$82:Q$82))</f>
        <v>0</v>
      </c>
      <c r="AJ99" s="1051">
        <f>S99/(1+$I$7)^(COUNTA($I$82:R$82))</f>
        <v>0</v>
      </c>
      <c r="AK99" s="1051">
        <f>T99/(1+$I$7)^(COUNTA($I$82:S$82))</f>
        <v>0</v>
      </c>
      <c r="AL99" s="1051">
        <f>U99/(1+$I$7)^(COUNTA($I$82:T$82))</f>
        <v>0</v>
      </c>
      <c r="AM99" s="1051">
        <f>V99/(1+$I$7)^(COUNTA($I$82:U$82))</f>
        <v>0</v>
      </c>
      <c r="AN99" s="1051">
        <f>W99/(1+$I$7)^(COUNTA($I$82:V$82))</f>
        <v>0</v>
      </c>
      <c r="AO99" s="1051">
        <f>X99/(1+$I$7)^(COUNTA($I$82:W$82))</f>
        <v>0</v>
      </c>
    </row>
    <row r="100" spans="2:41" x14ac:dyDescent="0.2">
      <c r="B100" s="712"/>
      <c r="C100" s="712"/>
      <c r="D100" s="712"/>
      <c r="E100" s="713" t="s">
        <v>64</v>
      </c>
      <c r="F100" s="714">
        <f>SUM(F94:F99)</f>
        <v>0</v>
      </c>
      <c r="G100" s="708"/>
      <c r="H100"/>
      <c r="I100" s="1051">
        <f>SUM(I94:I99)</f>
        <v>0</v>
      </c>
      <c r="J100" s="1051">
        <f>IFERROR(SUM(J94:J99)/(1+$I$7)^(COUNTA($I$82:I$82)),"")</f>
        <v>0</v>
      </c>
      <c r="K100" s="1051">
        <f>IFERROR(SUM(K94:K99)/(1+$I$7)^(COUNTA($I$82:J$82)),"")</f>
        <v>0</v>
      </c>
      <c r="L100" s="1051">
        <f>IFERROR(SUM(L94:L99)/(1+$I$7)^(COUNTA($I$82:K$82)),"")</f>
        <v>0</v>
      </c>
      <c r="M100" s="1051">
        <f>IFERROR(SUM(M94:M99)/(1+$I$7)^(COUNTA($I$82:L$82)),"")</f>
        <v>0</v>
      </c>
      <c r="N100" s="1051">
        <f>IFERROR(SUM(N94:N99)/(1+$I$7)^(COUNTA($I$82:M$82)),"")</f>
        <v>0</v>
      </c>
      <c r="O100" s="1051">
        <f>IFERROR(SUM(O94:O99)/(1+$I$7)^(COUNTA($I$82:N$82)),"")</f>
        <v>0</v>
      </c>
      <c r="P100" s="1051">
        <f>IFERROR(SUM(P94:P99)/(1+$I$7)^(COUNTA($I$82:O$82)),"")</f>
        <v>0</v>
      </c>
      <c r="Q100" s="1051">
        <f>IFERROR(SUM(Q94:Q99)/(1+$I$7)^(COUNTA($I$82:P$82)),"")</f>
        <v>0</v>
      </c>
      <c r="R100" s="1051">
        <f>IFERROR(SUM(R94:R99)/(1+$I$7)^(COUNTA($I$82:Q$82)),"")</f>
        <v>0</v>
      </c>
      <c r="S100" s="1051">
        <f>IFERROR(SUM(S94:S99)/(1+$I$7)^(COUNTA($I$82:R$82)),"")</f>
        <v>0</v>
      </c>
      <c r="T100" s="1051">
        <f>IFERROR(SUM(T94:T99)/(1+$I$7)^(COUNTA($I$82:S$82)),"")</f>
        <v>0</v>
      </c>
      <c r="U100" s="1051">
        <f>IFERROR(SUM(U94:U99)/(1+$I$7)^(COUNTA($I$82:T$82)),"")</f>
        <v>0</v>
      </c>
      <c r="V100" s="1051">
        <f>IFERROR(SUM(V94:V99)/(1+$I$7)^(COUNTA($I$82:U$82)),"")</f>
        <v>0</v>
      </c>
      <c r="W100" s="1051">
        <f>IFERROR(SUM(W94:W99)/(1+$I$7)^(COUNTA($I$82:V$82)),"")</f>
        <v>0</v>
      </c>
      <c r="X100" s="1051">
        <f>IFERROR(SUM(X94:X99)/(1+$I$7)^(COUNTA($I$82:W$82)),"")</f>
        <v>0</v>
      </c>
      <c r="Y100" s="708"/>
      <c r="Z100" s="708"/>
      <c r="AA100" s="708"/>
      <c r="AB100" s="708"/>
      <c r="AC100" s="708"/>
      <c r="AD100" s="708"/>
      <c r="AE100" s="708"/>
      <c r="AF100" s="708"/>
      <c r="AG100" s="708"/>
      <c r="AH100" s="708"/>
      <c r="AI100" s="708"/>
      <c r="AJ100" s="708"/>
      <c r="AK100" s="708"/>
      <c r="AL100" s="708"/>
      <c r="AM100" s="708"/>
      <c r="AN100" s="708"/>
      <c r="AO100" s="708"/>
    </row>
    <row r="101" spans="2:41" ht="15" x14ac:dyDescent="0.25">
      <c r="F101" s="32"/>
      <c r="G101" s="708"/>
      <c r="H101" s="708"/>
      <c r="I101" s="708"/>
      <c r="J101" s="708"/>
      <c r="K101" s="708"/>
      <c r="L101" s="708"/>
      <c r="M101" s="708"/>
      <c r="N101" s="708"/>
      <c r="O101" s="708"/>
      <c r="P101" s="708"/>
      <c r="Q101" s="708"/>
      <c r="R101" s="708"/>
      <c r="S101" s="708"/>
      <c r="T101" s="708"/>
      <c r="U101" s="708"/>
      <c r="V101" s="708"/>
      <c r="W101" s="708"/>
      <c r="X101" s="708"/>
      <c r="Y101" s="708"/>
      <c r="Z101" s="1053"/>
      <c r="AA101" s="708"/>
      <c r="AB101" s="708"/>
      <c r="AC101" s="708"/>
      <c r="AD101" s="708"/>
      <c r="AE101" s="708"/>
      <c r="AF101" s="708"/>
      <c r="AG101" s="708"/>
      <c r="AH101" s="708"/>
      <c r="AI101" s="708"/>
      <c r="AJ101" s="708"/>
      <c r="AK101" s="708"/>
      <c r="AL101" s="708"/>
      <c r="AM101" s="708"/>
      <c r="AN101" s="708"/>
      <c r="AO101" s="708"/>
    </row>
    <row r="102" spans="2:41" x14ac:dyDescent="0.2">
      <c r="B102" s="618" t="s">
        <v>215</v>
      </c>
      <c r="C102" s="618"/>
      <c r="D102" s="623"/>
      <c r="E102" s="703"/>
      <c r="F102" s="704"/>
      <c r="G102" s="708"/>
      <c r="H102" s="1046" t="s">
        <v>235</v>
      </c>
      <c r="I102" s="1047">
        <f>YEAR(Startdatum)</f>
        <v>1900</v>
      </c>
      <c r="J102" s="1048">
        <f t="shared" ref="J102:X102" si="26">I102+1</f>
        <v>1901</v>
      </c>
      <c r="K102" s="1048">
        <f t="shared" si="26"/>
        <v>1902</v>
      </c>
      <c r="L102" s="1048">
        <f t="shared" si="26"/>
        <v>1903</v>
      </c>
      <c r="M102" s="1048">
        <f t="shared" si="26"/>
        <v>1904</v>
      </c>
      <c r="N102" s="1048">
        <f t="shared" si="26"/>
        <v>1905</v>
      </c>
      <c r="O102" s="1048">
        <f t="shared" si="26"/>
        <v>1906</v>
      </c>
      <c r="P102" s="1048">
        <f t="shared" si="26"/>
        <v>1907</v>
      </c>
      <c r="Q102" s="1048">
        <f t="shared" si="26"/>
        <v>1908</v>
      </c>
      <c r="R102" s="1048">
        <f t="shared" si="26"/>
        <v>1909</v>
      </c>
      <c r="S102" s="1048">
        <f t="shared" si="26"/>
        <v>1910</v>
      </c>
      <c r="T102" s="1048">
        <f t="shared" si="26"/>
        <v>1911</v>
      </c>
      <c r="U102" s="1048">
        <f t="shared" si="26"/>
        <v>1912</v>
      </c>
      <c r="V102" s="1048">
        <f t="shared" si="26"/>
        <v>1913</v>
      </c>
      <c r="W102" s="1048">
        <f t="shared" si="26"/>
        <v>1914</v>
      </c>
      <c r="X102" s="1048">
        <f t="shared" si="26"/>
        <v>1915</v>
      </c>
      <c r="Y102" s="708"/>
      <c r="Z102" s="708"/>
      <c r="AA102" s="708"/>
      <c r="AB102" s="708"/>
      <c r="AC102" s="708"/>
      <c r="AD102" s="708"/>
      <c r="AE102" s="708"/>
      <c r="AF102" s="708"/>
      <c r="AG102" s="708"/>
      <c r="AH102" s="708"/>
      <c r="AI102" s="708"/>
      <c r="AJ102" s="708"/>
      <c r="AK102" s="708"/>
      <c r="AL102" s="708"/>
      <c r="AM102" s="708"/>
      <c r="AN102" s="708"/>
      <c r="AO102" s="708"/>
    </row>
    <row r="103" spans="2:41" x14ac:dyDescent="0.2">
      <c r="B103" s="707" t="s">
        <v>101</v>
      </c>
      <c r="C103" s="709"/>
      <c r="D103" s="707"/>
      <c r="E103" s="707"/>
      <c r="F103" s="710" t="s">
        <v>1</v>
      </c>
      <c r="G103" s="708"/>
      <c r="H103" s="1057" t="s">
        <v>546</v>
      </c>
      <c r="I103" s="708"/>
      <c r="J103" s="1049"/>
      <c r="K103" s="1049"/>
      <c r="L103" s="1049"/>
      <c r="M103" s="1049"/>
      <c r="N103" s="1042"/>
      <c r="O103" s="1042"/>
      <c r="P103" s="1042"/>
      <c r="Q103" s="1042"/>
      <c r="R103" s="1042"/>
      <c r="S103" s="1042"/>
      <c r="T103" s="1042"/>
      <c r="U103" s="1042"/>
      <c r="V103" s="1042"/>
      <c r="W103" s="1042"/>
      <c r="X103" s="1042"/>
      <c r="Y103" s="708"/>
      <c r="Z103" s="708"/>
      <c r="AA103" s="708"/>
      <c r="AB103" s="708"/>
      <c r="AC103" s="708"/>
      <c r="AD103" s="708"/>
      <c r="AE103" s="708"/>
      <c r="AF103" s="708"/>
      <c r="AG103" s="708"/>
      <c r="AH103" s="708"/>
      <c r="AI103" s="708"/>
      <c r="AJ103" s="708"/>
      <c r="AK103" s="708"/>
      <c r="AL103" s="708"/>
      <c r="AM103" s="708"/>
      <c r="AN103" s="708"/>
      <c r="AO103" s="708"/>
    </row>
    <row r="104" spans="2:41" x14ac:dyDescent="0.2">
      <c r="B104" s="1022"/>
      <c r="C104" s="1022"/>
      <c r="D104" s="1022"/>
      <c r="E104" s="1022"/>
      <c r="F104" s="1021">
        <v>0</v>
      </c>
      <c r="G104" s="1054" t="str">
        <f>IF(H104&gt;0,"← overnemen","")</f>
        <v/>
      </c>
      <c r="H104" s="1052">
        <f t="shared" ref="H104:H113" si="27">SUM(Z104:AO104)</f>
        <v>0</v>
      </c>
      <c r="I104" s="1050"/>
      <c r="J104" s="1050"/>
      <c r="K104" s="1050"/>
      <c r="L104" s="1050"/>
      <c r="M104" s="1050"/>
      <c r="N104" s="1050"/>
      <c r="O104" s="1050"/>
      <c r="P104" s="1050"/>
      <c r="Q104" s="1050"/>
      <c r="R104" s="1050"/>
      <c r="S104" s="1050"/>
      <c r="T104" s="1050"/>
      <c r="U104" s="1050"/>
      <c r="V104" s="1050"/>
      <c r="W104" s="1050"/>
      <c r="X104" s="1050"/>
      <c r="Y104" s="708"/>
      <c r="Z104" s="1051">
        <f t="shared" ref="Z104:Z113" si="28">I104</f>
        <v>0</v>
      </c>
      <c r="AA104" s="1051">
        <f>J104/(1+$I$7)^(COUNTA($I$82:I$82))</f>
        <v>0</v>
      </c>
      <c r="AB104" s="1051">
        <f>K104/(1+$I$7)^(COUNTA($I$82:J$82))</f>
        <v>0</v>
      </c>
      <c r="AC104" s="1051">
        <f>L104/(1+$I$7)^(COUNTA($I$82:K$82))</f>
        <v>0</v>
      </c>
      <c r="AD104" s="1051">
        <f>M104/(1+$I$7)^(COUNTA($I$82:L$82))</f>
        <v>0</v>
      </c>
      <c r="AE104" s="1051">
        <f>N104/(1+$I$7)^(COUNTA($I$82:M$82))</f>
        <v>0</v>
      </c>
      <c r="AF104" s="1051">
        <f>O104/(1+$I$7)^(COUNTA($I$82:N$82))</f>
        <v>0</v>
      </c>
      <c r="AG104" s="1051">
        <f>P104/(1+$I$7)^(COUNTA($I$82:O$82))</f>
        <v>0</v>
      </c>
      <c r="AH104" s="1051">
        <f>Q104/(1+$I$7)^(COUNTA($I$82:P$82))</f>
        <v>0</v>
      </c>
      <c r="AI104" s="1051">
        <f>R104/(1+$I$7)^(COUNTA($I$82:Q$82))</f>
        <v>0</v>
      </c>
      <c r="AJ104" s="1051">
        <f>S104/(1+$I$7)^(COUNTA($I$82:R$82))</f>
        <v>0</v>
      </c>
      <c r="AK104" s="1051">
        <f>T104/(1+$I$7)^(COUNTA($I$82:S$82))</f>
        <v>0</v>
      </c>
      <c r="AL104" s="1051">
        <f>U104/(1+$I$7)^(COUNTA($I$82:T$82))</f>
        <v>0</v>
      </c>
      <c r="AM104" s="1051">
        <f>V104/(1+$I$7)^(COUNTA($I$82:U$82))</f>
        <v>0</v>
      </c>
      <c r="AN104" s="1051">
        <f>W104/(1+$I$7)^(COUNTA($I$82:V$82))</f>
        <v>0</v>
      </c>
      <c r="AO104" s="1051">
        <f>X104/(1+$I$7)^(COUNTA($I$82:W$82))</f>
        <v>0</v>
      </c>
    </row>
    <row r="105" spans="2:41" x14ac:dyDescent="0.2">
      <c r="B105" s="1022"/>
      <c r="C105" s="1022"/>
      <c r="D105" s="1022"/>
      <c r="E105" s="1022"/>
      <c r="F105" s="1021">
        <v>0</v>
      </c>
      <c r="G105" s="1054" t="str">
        <f t="shared" ref="G105:G113" si="29">IF(H105&gt;0,"← overnemen","")</f>
        <v/>
      </c>
      <c r="H105" s="1052">
        <f t="shared" si="27"/>
        <v>0</v>
      </c>
      <c r="I105" s="1050"/>
      <c r="J105" s="1050"/>
      <c r="K105" s="1050"/>
      <c r="L105" s="1050"/>
      <c r="M105" s="1050"/>
      <c r="N105" s="1050"/>
      <c r="O105" s="1050"/>
      <c r="P105" s="1050"/>
      <c r="Q105" s="1050"/>
      <c r="R105" s="1050"/>
      <c r="S105" s="1050"/>
      <c r="T105" s="1050"/>
      <c r="U105" s="1050"/>
      <c r="V105" s="1050"/>
      <c r="W105" s="1050"/>
      <c r="X105" s="1050"/>
      <c r="Y105" s="708"/>
      <c r="Z105" s="1051">
        <f t="shared" si="28"/>
        <v>0</v>
      </c>
      <c r="AA105" s="1051">
        <f>J105/(1+$I$7)^(COUNTA($I$82:I$82))</f>
        <v>0</v>
      </c>
      <c r="AB105" s="1051">
        <f>K105/(1+$I$7)^(COUNTA($I$82:J$82))</f>
        <v>0</v>
      </c>
      <c r="AC105" s="1051">
        <f>L105/(1+$I$7)^(COUNTA($I$82:K$82))</f>
        <v>0</v>
      </c>
      <c r="AD105" s="1051">
        <f>M105/(1+$I$7)^(COUNTA($I$82:L$82))</f>
        <v>0</v>
      </c>
      <c r="AE105" s="1051">
        <f>N105/(1+$I$7)^(COUNTA($I$82:M$82))</f>
        <v>0</v>
      </c>
      <c r="AF105" s="1051">
        <f>O105/(1+$I$7)^(COUNTA($I$82:N$82))</f>
        <v>0</v>
      </c>
      <c r="AG105" s="1051">
        <f>P105/(1+$I$7)^(COUNTA($I$82:O$82))</f>
        <v>0</v>
      </c>
      <c r="AH105" s="1051">
        <f>Q105/(1+$I$7)^(COUNTA($I$82:P$82))</f>
        <v>0</v>
      </c>
      <c r="AI105" s="1051">
        <f>R105/(1+$I$7)^(COUNTA($I$82:Q$82))</f>
        <v>0</v>
      </c>
      <c r="AJ105" s="1051">
        <f>S105/(1+$I$7)^(COUNTA($I$82:R$82))</f>
        <v>0</v>
      </c>
      <c r="AK105" s="1051">
        <f>T105/(1+$I$7)^(COUNTA($I$82:S$82))</f>
        <v>0</v>
      </c>
      <c r="AL105" s="1051">
        <f>U105/(1+$I$7)^(COUNTA($I$82:T$82))</f>
        <v>0</v>
      </c>
      <c r="AM105" s="1051">
        <f>V105/(1+$I$7)^(COUNTA($I$82:U$82))</f>
        <v>0</v>
      </c>
      <c r="AN105" s="1051">
        <f>W105/(1+$I$7)^(COUNTA($I$82:V$82))</f>
        <v>0</v>
      </c>
      <c r="AO105" s="1051">
        <f>X105/(1+$I$7)^(COUNTA($I$82:W$82))</f>
        <v>0</v>
      </c>
    </row>
    <row r="106" spans="2:41" x14ac:dyDescent="0.2">
      <c r="B106" s="1022"/>
      <c r="C106" s="1022"/>
      <c r="D106" s="1022"/>
      <c r="E106" s="1022"/>
      <c r="F106" s="1021">
        <v>0</v>
      </c>
      <c r="G106" s="1054" t="str">
        <f t="shared" si="29"/>
        <v/>
      </c>
      <c r="H106" s="1052">
        <f t="shared" si="27"/>
        <v>0</v>
      </c>
      <c r="I106" s="1050"/>
      <c r="J106" s="1050"/>
      <c r="K106" s="1050"/>
      <c r="L106" s="1050"/>
      <c r="M106" s="1050"/>
      <c r="N106" s="1050"/>
      <c r="O106" s="1050"/>
      <c r="P106" s="1050"/>
      <c r="Q106" s="1050"/>
      <c r="R106" s="1050"/>
      <c r="S106" s="1050"/>
      <c r="T106" s="1050"/>
      <c r="U106" s="1050"/>
      <c r="V106" s="1050"/>
      <c r="W106" s="1050"/>
      <c r="X106" s="1050"/>
      <c r="Y106" s="708"/>
      <c r="Z106" s="1051">
        <f t="shared" si="28"/>
        <v>0</v>
      </c>
      <c r="AA106" s="1051">
        <f>J106/(1+$I$7)^(COUNTA($I$82:I$82))</f>
        <v>0</v>
      </c>
      <c r="AB106" s="1051">
        <f>K106/(1+$I$7)^(COUNTA($I$82:J$82))</f>
        <v>0</v>
      </c>
      <c r="AC106" s="1051">
        <f>L106/(1+$I$7)^(COUNTA($I$82:K$82))</f>
        <v>0</v>
      </c>
      <c r="AD106" s="1051">
        <f>M106/(1+$I$7)^(COUNTA($I$82:L$82))</f>
        <v>0</v>
      </c>
      <c r="AE106" s="1051">
        <f>N106/(1+$I$7)^(COUNTA($I$82:M$82))</f>
        <v>0</v>
      </c>
      <c r="AF106" s="1051">
        <f>O106/(1+$I$7)^(COUNTA($I$82:N$82))</f>
        <v>0</v>
      </c>
      <c r="AG106" s="1051">
        <f>P106/(1+$I$7)^(COUNTA($I$82:O$82))</f>
        <v>0</v>
      </c>
      <c r="AH106" s="1051">
        <f>Q106/(1+$I$7)^(COUNTA($I$82:P$82))</f>
        <v>0</v>
      </c>
      <c r="AI106" s="1051">
        <f>R106/(1+$I$7)^(COUNTA($I$82:Q$82))</f>
        <v>0</v>
      </c>
      <c r="AJ106" s="1051">
        <f>S106/(1+$I$7)^(COUNTA($I$82:R$82))</f>
        <v>0</v>
      </c>
      <c r="AK106" s="1051">
        <f>T106/(1+$I$7)^(COUNTA($I$82:S$82))</f>
        <v>0</v>
      </c>
      <c r="AL106" s="1051">
        <f>U106/(1+$I$7)^(COUNTA($I$82:T$82))</f>
        <v>0</v>
      </c>
      <c r="AM106" s="1051">
        <f>V106/(1+$I$7)^(COUNTA($I$82:U$82))</f>
        <v>0</v>
      </c>
      <c r="AN106" s="1051">
        <f>W106/(1+$I$7)^(COUNTA($I$82:V$82))</f>
        <v>0</v>
      </c>
      <c r="AO106" s="1051">
        <f>X106/(1+$I$7)^(COUNTA($I$82:W$82))</f>
        <v>0</v>
      </c>
    </row>
    <row r="107" spans="2:41" x14ac:dyDescent="0.2">
      <c r="B107" s="1022"/>
      <c r="C107" s="1022"/>
      <c r="D107" s="1022"/>
      <c r="E107" s="1022"/>
      <c r="F107" s="1021">
        <v>0</v>
      </c>
      <c r="G107" s="1054" t="str">
        <f t="shared" si="29"/>
        <v/>
      </c>
      <c r="H107" s="1052">
        <f t="shared" si="27"/>
        <v>0</v>
      </c>
      <c r="I107" s="1050"/>
      <c r="J107" s="1050"/>
      <c r="K107" s="1050"/>
      <c r="L107" s="1050"/>
      <c r="M107" s="1050"/>
      <c r="N107" s="1050"/>
      <c r="O107" s="1050"/>
      <c r="P107" s="1050"/>
      <c r="Q107" s="1050"/>
      <c r="R107" s="1050"/>
      <c r="S107" s="1050"/>
      <c r="T107" s="1050"/>
      <c r="U107" s="1050"/>
      <c r="V107" s="1050"/>
      <c r="W107" s="1050"/>
      <c r="X107" s="1050"/>
      <c r="Y107" s="708"/>
      <c r="Z107" s="1051">
        <f t="shared" si="28"/>
        <v>0</v>
      </c>
      <c r="AA107" s="1051">
        <f>J107/(1+$I$7)^(COUNTA($I$82:I$82))</f>
        <v>0</v>
      </c>
      <c r="AB107" s="1051">
        <f>K107/(1+$I$7)^(COUNTA($I$82:J$82))</f>
        <v>0</v>
      </c>
      <c r="AC107" s="1051">
        <f>L107/(1+$I$7)^(COUNTA($I$82:K$82))</f>
        <v>0</v>
      </c>
      <c r="AD107" s="1051">
        <f>M107/(1+$I$7)^(COUNTA($I$82:L$82))</f>
        <v>0</v>
      </c>
      <c r="AE107" s="1051">
        <f>N107/(1+$I$7)^(COUNTA($I$82:M$82))</f>
        <v>0</v>
      </c>
      <c r="AF107" s="1051">
        <f>O107/(1+$I$7)^(COUNTA($I$82:N$82))</f>
        <v>0</v>
      </c>
      <c r="AG107" s="1051">
        <f>P107/(1+$I$7)^(COUNTA($I$82:O$82))</f>
        <v>0</v>
      </c>
      <c r="AH107" s="1051">
        <f>Q107/(1+$I$7)^(COUNTA($I$82:P$82))</f>
        <v>0</v>
      </c>
      <c r="AI107" s="1051">
        <f>R107/(1+$I$7)^(COUNTA($I$82:Q$82))</f>
        <v>0</v>
      </c>
      <c r="AJ107" s="1051">
        <f>S107/(1+$I$7)^(COUNTA($I$82:R$82))</f>
        <v>0</v>
      </c>
      <c r="AK107" s="1051">
        <f>T107/(1+$I$7)^(COUNTA($I$82:S$82))</f>
        <v>0</v>
      </c>
      <c r="AL107" s="1051">
        <f>U107/(1+$I$7)^(COUNTA($I$82:T$82))</f>
        <v>0</v>
      </c>
      <c r="AM107" s="1051">
        <f>V107/(1+$I$7)^(COUNTA($I$82:U$82))</f>
        <v>0</v>
      </c>
      <c r="AN107" s="1051">
        <f>W107/(1+$I$7)^(COUNTA($I$82:V$82))</f>
        <v>0</v>
      </c>
      <c r="AO107" s="1051">
        <f>X107/(1+$I$7)^(COUNTA($I$82:W$82))</f>
        <v>0</v>
      </c>
    </row>
    <row r="108" spans="2:41" x14ac:dyDescent="0.2">
      <c r="B108" s="1022"/>
      <c r="C108" s="1022"/>
      <c r="D108" s="1022"/>
      <c r="E108" s="1022"/>
      <c r="F108" s="1021">
        <v>0</v>
      </c>
      <c r="G108" s="1054" t="str">
        <f t="shared" si="29"/>
        <v/>
      </c>
      <c r="H108" s="1052">
        <f t="shared" si="27"/>
        <v>0</v>
      </c>
      <c r="I108" s="1050"/>
      <c r="J108" s="1050"/>
      <c r="K108" s="1050"/>
      <c r="L108" s="1050"/>
      <c r="M108" s="1050"/>
      <c r="N108" s="1050"/>
      <c r="O108" s="1050"/>
      <c r="P108" s="1050"/>
      <c r="Q108" s="1050"/>
      <c r="R108" s="1050"/>
      <c r="S108" s="1050"/>
      <c r="T108" s="1050"/>
      <c r="U108" s="1050"/>
      <c r="V108" s="1050"/>
      <c r="W108" s="1050"/>
      <c r="X108" s="1050"/>
      <c r="Y108" s="708"/>
      <c r="Z108" s="1051">
        <f t="shared" si="28"/>
        <v>0</v>
      </c>
      <c r="AA108" s="1051">
        <f>J108/(1+$I$7)^(COUNTA($I$82:I$82))</f>
        <v>0</v>
      </c>
      <c r="AB108" s="1051">
        <f>K108/(1+$I$7)^(COUNTA($I$82:J$82))</f>
        <v>0</v>
      </c>
      <c r="AC108" s="1051">
        <f>L108/(1+$I$7)^(COUNTA($I$82:K$82))</f>
        <v>0</v>
      </c>
      <c r="AD108" s="1051">
        <f>M108/(1+$I$7)^(COUNTA($I$82:L$82))</f>
        <v>0</v>
      </c>
      <c r="AE108" s="1051">
        <f>N108/(1+$I$7)^(COUNTA($I$82:M$82))</f>
        <v>0</v>
      </c>
      <c r="AF108" s="1051">
        <f>O108/(1+$I$7)^(COUNTA($I$82:N$82))</f>
        <v>0</v>
      </c>
      <c r="AG108" s="1051">
        <f>P108/(1+$I$7)^(COUNTA($I$82:O$82))</f>
        <v>0</v>
      </c>
      <c r="AH108" s="1051">
        <f>Q108/(1+$I$7)^(COUNTA($I$82:P$82))</f>
        <v>0</v>
      </c>
      <c r="AI108" s="1051">
        <f>R108/(1+$I$7)^(COUNTA($I$82:Q$82))</f>
        <v>0</v>
      </c>
      <c r="AJ108" s="1051">
        <f>S108/(1+$I$7)^(COUNTA($I$82:R$82))</f>
        <v>0</v>
      </c>
      <c r="AK108" s="1051">
        <f>T108/(1+$I$7)^(COUNTA($I$82:S$82))</f>
        <v>0</v>
      </c>
      <c r="AL108" s="1051">
        <f>U108/(1+$I$7)^(COUNTA($I$82:T$82))</f>
        <v>0</v>
      </c>
      <c r="AM108" s="1051">
        <f>V108/(1+$I$7)^(COUNTA($I$82:U$82))</f>
        <v>0</v>
      </c>
      <c r="AN108" s="1051">
        <f>W108/(1+$I$7)^(COUNTA($I$82:V$82))</f>
        <v>0</v>
      </c>
      <c r="AO108" s="1051">
        <f>X108/(1+$I$7)^(COUNTA($I$82:W$82))</f>
        <v>0</v>
      </c>
    </row>
    <row r="109" spans="2:41" x14ac:dyDescent="0.2">
      <c r="B109" s="1022"/>
      <c r="C109" s="1022"/>
      <c r="D109" s="1022"/>
      <c r="E109" s="1022"/>
      <c r="F109" s="1021">
        <v>0</v>
      </c>
      <c r="G109" s="1054" t="str">
        <f t="shared" si="29"/>
        <v/>
      </c>
      <c r="H109" s="1052">
        <f t="shared" si="27"/>
        <v>0</v>
      </c>
      <c r="I109" s="1050"/>
      <c r="J109" s="1050"/>
      <c r="K109" s="1050"/>
      <c r="L109" s="1050"/>
      <c r="M109" s="1050"/>
      <c r="N109" s="1050"/>
      <c r="O109" s="1050"/>
      <c r="P109" s="1050"/>
      <c r="Q109" s="1050"/>
      <c r="R109" s="1050"/>
      <c r="S109" s="1050"/>
      <c r="T109" s="1050"/>
      <c r="U109" s="1050"/>
      <c r="V109" s="1050"/>
      <c r="W109" s="1050"/>
      <c r="X109" s="1050"/>
      <c r="Y109" s="708"/>
      <c r="Z109" s="1051">
        <f t="shared" si="28"/>
        <v>0</v>
      </c>
      <c r="AA109" s="1051">
        <f>J109/(1+$I$7)^(COUNTA($I$82:I$82))</f>
        <v>0</v>
      </c>
      <c r="AB109" s="1051">
        <f>K109/(1+$I$7)^(COUNTA($I$82:J$82))</f>
        <v>0</v>
      </c>
      <c r="AC109" s="1051">
        <f>L109/(1+$I$7)^(COUNTA($I$82:K$82))</f>
        <v>0</v>
      </c>
      <c r="AD109" s="1051">
        <f>M109/(1+$I$7)^(COUNTA($I$82:L$82))</f>
        <v>0</v>
      </c>
      <c r="AE109" s="1051">
        <f>N109/(1+$I$7)^(COUNTA($I$82:M$82))</f>
        <v>0</v>
      </c>
      <c r="AF109" s="1051">
        <f>O109/(1+$I$7)^(COUNTA($I$82:N$82))</f>
        <v>0</v>
      </c>
      <c r="AG109" s="1051">
        <f>P109/(1+$I$7)^(COUNTA($I$82:O$82))</f>
        <v>0</v>
      </c>
      <c r="AH109" s="1051">
        <f>Q109/(1+$I$7)^(COUNTA($I$82:P$82))</f>
        <v>0</v>
      </c>
      <c r="AI109" s="1051">
        <f>R109/(1+$I$7)^(COUNTA($I$82:Q$82))</f>
        <v>0</v>
      </c>
      <c r="AJ109" s="1051">
        <f>S109/(1+$I$7)^(COUNTA($I$82:R$82))</f>
        <v>0</v>
      </c>
      <c r="AK109" s="1051">
        <f>T109/(1+$I$7)^(COUNTA($I$82:S$82))</f>
        <v>0</v>
      </c>
      <c r="AL109" s="1051">
        <f>U109/(1+$I$7)^(COUNTA($I$82:T$82))</f>
        <v>0</v>
      </c>
      <c r="AM109" s="1051">
        <f>V109/(1+$I$7)^(COUNTA($I$82:U$82))</f>
        <v>0</v>
      </c>
      <c r="AN109" s="1051">
        <f>W109/(1+$I$7)^(COUNTA($I$82:V$82))</f>
        <v>0</v>
      </c>
      <c r="AO109" s="1051">
        <f>X109/(1+$I$7)^(COUNTA($I$82:W$82))</f>
        <v>0</v>
      </c>
    </row>
    <row r="110" spans="2:41" x14ac:dyDescent="0.2">
      <c r="B110" s="1022"/>
      <c r="C110" s="1022"/>
      <c r="D110" s="1022"/>
      <c r="E110" s="1022"/>
      <c r="F110" s="1021">
        <v>0</v>
      </c>
      <c r="G110" s="1054" t="str">
        <f t="shared" si="29"/>
        <v/>
      </c>
      <c r="H110" s="1052">
        <f t="shared" si="27"/>
        <v>0</v>
      </c>
      <c r="I110" s="1050"/>
      <c r="J110" s="1050"/>
      <c r="K110" s="1050"/>
      <c r="L110" s="1050"/>
      <c r="M110" s="1050"/>
      <c r="N110" s="1050"/>
      <c r="O110" s="1050"/>
      <c r="P110" s="1050"/>
      <c r="Q110" s="1050"/>
      <c r="R110" s="1050"/>
      <c r="S110" s="1050"/>
      <c r="T110" s="1050"/>
      <c r="U110" s="1050"/>
      <c r="V110" s="1050"/>
      <c r="W110" s="1050"/>
      <c r="X110" s="1050"/>
      <c r="Y110" s="708"/>
      <c r="Z110" s="1051">
        <f t="shared" si="28"/>
        <v>0</v>
      </c>
      <c r="AA110" s="1051">
        <f>J110/(1+$I$7)^(COUNTA($I$82:I$82))</f>
        <v>0</v>
      </c>
      <c r="AB110" s="1051">
        <f>K110/(1+$I$7)^(COUNTA($I$82:J$82))</f>
        <v>0</v>
      </c>
      <c r="AC110" s="1051">
        <f>L110/(1+$I$7)^(COUNTA($I$82:K$82))</f>
        <v>0</v>
      </c>
      <c r="AD110" s="1051">
        <f>M110/(1+$I$7)^(COUNTA($I$82:L$82))</f>
        <v>0</v>
      </c>
      <c r="AE110" s="1051">
        <f>N110/(1+$I$7)^(COUNTA($I$82:M$82))</f>
        <v>0</v>
      </c>
      <c r="AF110" s="1051">
        <f>O110/(1+$I$7)^(COUNTA($I$82:N$82))</f>
        <v>0</v>
      </c>
      <c r="AG110" s="1051">
        <f>P110/(1+$I$7)^(COUNTA($I$82:O$82))</f>
        <v>0</v>
      </c>
      <c r="AH110" s="1051">
        <f>Q110/(1+$I$7)^(COUNTA($I$82:P$82))</f>
        <v>0</v>
      </c>
      <c r="AI110" s="1051">
        <f>R110/(1+$I$7)^(COUNTA($I$82:Q$82))</f>
        <v>0</v>
      </c>
      <c r="AJ110" s="1051">
        <f>S110/(1+$I$7)^(COUNTA($I$82:R$82))</f>
        <v>0</v>
      </c>
      <c r="AK110" s="1051">
        <f>T110/(1+$I$7)^(COUNTA($I$82:S$82))</f>
        <v>0</v>
      </c>
      <c r="AL110" s="1051">
        <f>U110/(1+$I$7)^(COUNTA($I$82:T$82))</f>
        <v>0</v>
      </c>
      <c r="AM110" s="1051">
        <f>V110/(1+$I$7)^(COUNTA($I$82:U$82))</f>
        <v>0</v>
      </c>
      <c r="AN110" s="1051">
        <f>W110/(1+$I$7)^(COUNTA($I$82:V$82))</f>
        <v>0</v>
      </c>
      <c r="AO110" s="1051">
        <f>X110/(1+$I$7)^(COUNTA($I$82:W$82))</f>
        <v>0</v>
      </c>
    </row>
    <row r="111" spans="2:41" x14ac:dyDescent="0.2">
      <c r="B111" s="1022"/>
      <c r="C111" s="1022"/>
      <c r="D111" s="1022"/>
      <c r="E111" s="1022"/>
      <c r="F111" s="1021">
        <v>0</v>
      </c>
      <c r="G111" s="1054" t="str">
        <f t="shared" si="29"/>
        <v/>
      </c>
      <c r="H111" s="1052">
        <f t="shared" si="27"/>
        <v>0</v>
      </c>
      <c r="I111" s="1050"/>
      <c r="J111" s="1050"/>
      <c r="K111" s="1050"/>
      <c r="L111" s="1050"/>
      <c r="M111" s="1050"/>
      <c r="N111" s="1050"/>
      <c r="O111" s="1050"/>
      <c r="P111" s="1050"/>
      <c r="Q111" s="1050"/>
      <c r="R111" s="1050"/>
      <c r="S111" s="1050"/>
      <c r="T111" s="1050"/>
      <c r="U111" s="1050"/>
      <c r="V111" s="1050"/>
      <c r="W111" s="1050"/>
      <c r="X111" s="1050"/>
      <c r="Y111" s="708"/>
      <c r="Z111" s="1051">
        <f t="shared" si="28"/>
        <v>0</v>
      </c>
      <c r="AA111" s="1051">
        <f>J111/(1+$I$7)^(COUNTA($I$82:I$82))</f>
        <v>0</v>
      </c>
      <c r="AB111" s="1051">
        <f>K111/(1+$I$7)^(COUNTA($I$82:J$82))</f>
        <v>0</v>
      </c>
      <c r="AC111" s="1051">
        <f>L111/(1+$I$7)^(COUNTA($I$82:K$82))</f>
        <v>0</v>
      </c>
      <c r="AD111" s="1051">
        <f>M111/(1+$I$7)^(COUNTA($I$82:L$82))</f>
        <v>0</v>
      </c>
      <c r="AE111" s="1051">
        <f>N111/(1+$I$7)^(COUNTA($I$82:M$82))</f>
        <v>0</v>
      </c>
      <c r="AF111" s="1051">
        <f>O111/(1+$I$7)^(COUNTA($I$82:N$82))</f>
        <v>0</v>
      </c>
      <c r="AG111" s="1051">
        <f>P111/(1+$I$7)^(COUNTA($I$82:O$82))</f>
        <v>0</v>
      </c>
      <c r="AH111" s="1051">
        <f>Q111/(1+$I$7)^(COUNTA($I$82:P$82))</f>
        <v>0</v>
      </c>
      <c r="AI111" s="1051">
        <f>R111/(1+$I$7)^(COUNTA($I$82:Q$82))</f>
        <v>0</v>
      </c>
      <c r="AJ111" s="1051">
        <f>S111/(1+$I$7)^(COUNTA($I$82:R$82))</f>
        <v>0</v>
      </c>
      <c r="AK111" s="1051">
        <f>T111/(1+$I$7)^(COUNTA($I$82:S$82))</f>
        <v>0</v>
      </c>
      <c r="AL111" s="1051">
        <f>U111/(1+$I$7)^(COUNTA($I$82:T$82))</f>
        <v>0</v>
      </c>
      <c r="AM111" s="1051">
        <f>V111/(1+$I$7)^(COUNTA($I$82:U$82))</f>
        <v>0</v>
      </c>
      <c r="AN111" s="1051">
        <f>W111/(1+$I$7)^(COUNTA($I$82:V$82))</f>
        <v>0</v>
      </c>
      <c r="AO111" s="1051">
        <f>X111/(1+$I$7)^(COUNTA($I$82:W$82))</f>
        <v>0</v>
      </c>
    </row>
    <row r="112" spans="2:41" x14ac:dyDescent="0.2">
      <c r="B112" s="1022"/>
      <c r="C112" s="1022"/>
      <c r="D112" s="1022"/>
      <c r="E112" s="1022"/>
      <c r="F112" s="1021">
        <v>0</v>
      </c>
      <c r="G112" s="1054" t="str">
        <f t="shared" si="29"/>
        <v/>
      </c>
      <c r="H112" s="1052">
        <f t="shared" si="27"/>
        <v>0</v>
      </c>
      <c r="I112" s="1050"/>
      <c r="J112" s="1050"/>
      <c r="K112" s="1050"/>
      <c r="L112" s="1050"/>
      <c r="M112" s="1050"/>
      <c r="N112" s="1050"/>
      <c r="O112" s="1050"/>
      <c r="P112" s="1050"/>
      <c r="Q112" s="1050"/>
      <c r="R112" s="1050"/>
      <c r="S112" s="1050"/>
      <c r="T112" s="1050"/>
      <c r="U112" s="1050"/>
      <c r="V112" s="1050"/>
      <c r="W112" s="1050"/>
      <c r="X112" s="1050"/>
      <c r="Y112" s="708"/>
      <c r="Z112" s="1051">
        <f t="shared" si="28"/>
        <v>0</v>
      </c>
      <c r="AA112" s="1051">
        <f>J112/(1+$I$7)^(COUNTA($I$82:I$82))</f>
        <v>0</v>
      </c>
      <c r="AB112" s="1051">
        <f>K112/(1+$I$7)^(COUNTA($I$82:J$82))</f>
        <v>0</v>
      </c>
      <c r="AC112" s="1051">
        <f>L112/(1+$I$7)^(COUNTA($I$82:K$82))</f>
        <v>0</v>
      </c>
      <c r="AD112" s="1051">
        <f>M112/(1+$I$7)^(COUNTA($I$82:L$82))</f>
        <v>0</v>
      </c>
      <c r="AE112" s="1051">
        <f>N112/(1+$I$7)^(COUNTA($I$82:M$82))</f>
        <v>0</v>
      </c>
      <c r="AF112" s="1051">
        <f>O112/(1+$I$7)^(COUNTA($I$82:N$82))</f>
        <v>0</v>
      </c>
      <c r="AG112" s="1051">
        <f>P112/(1+$I$7)^(COUNTA($I$82:O$82))</f>
        <v>0</v>
      </c>
      <c r="AH112" s="1051">
        <f>Q112/(1+$I$7)^(COUNTA($I$82:P$82))</f>
        <v>0</v>
      </c>
      <c r="AI112" s="1051">
        <f>R112/(1+$I$7)^(COUNTA($I$82:Q$82))</f>
        <v>0</v>
      </c>
      <c r="AJ112" s="1051">
        <f>S112/(1+$I$7)^(COUNTA($I$82:R$82))</f>
        <v>0</v>
      </c>
      <c r="AK112" s="1051">
        <f>T112/(1+$I$7)^(COUNTA($I$82:S$82))</f>
        <v>0</v>
      </c>
      <c r="AL112" s="1051">
        <f>U112/(1+$I$7)^(COUNTA($I$82:T$82))</f>
        <v>0</v>
      </c>
      <c r="AM112" s="1051">
        <f>V112/(1+$I$7)^(COUNTA($I$82:U$82))</f>
        <v>0</v>
      </c>
      <c r="AN112" s="1051">
        <f>W112/(1+$I$7)^(COUNTA($I$82:V$82))</f>
        <v>0</v>
      </c>
      <c r="AO112" s="1051">
        <f>X112/(1+$I$7)^(COUNTA($I$82:W$82))</f>
        <v>0</v>
      </c>
    </row>
    <row r="113" spans="2:41" x14ac:dyDescent="0.2">
      <c r="B113" s="1022"/>
      <c r="C113" s="1022"/>
      <c r="D113" s="1022"/>
      <c r="E113" s="1022"/>
      <c r="F113" s="1021">
        <v>0</v>
      </c>
      <c r="G113" s="1054" t="str">
        <f t="shared" si="29"/>
        <v/>
      </c>
      <c r="H113" s="1052">
        <f t="shared" si="27"/>
        <v>0</v>
      </c>
      <c r="I113" s="1050"/>
      <c r="J113" s="1050"/>
      <c r="K113" s="1050"/>
      <c r="L113" s="1050"/>
      <c r="M113" s="1050"/>
      <c r="N113" s="1050"/>
      <c r="O113" s="1050"/>
      <c r="P113" s="1050"/>
      <c r="Q113" s="1050"/>
      <c r="R113" s="1050"/>
      <c r="S113" s="1050"/>
      <c r="T113" s="1050"/>
      <c r="U113" s="1050"/>
      <c r="V113" s="1050"/>
      <c r="W113" s="1050"/>
      <c r="X113" s="1050"/>
      <c r="Y113" s="708"/>
      <c r="Z113" s="1051">
        <f t="shared" si="28"/>
        <v>0</v>
      </c>
      <c r="AA113" s="1051">
        <f>J113/(1+$I$7)^(COUNTA($I$82:I$82))</f>
        <v>0</v>
      </c>
      <c r="AB113" s="1051">
        <f>K113/(1+$I$7)^(COUNTA($I$82:J$82))</f>
        <v>0</v>
      </c>
      <c r="AC113" s="1051">
        <f>L113/(1+$I$7)^(COUNTA($I$82:K$82))</f>
        <v>0</v>
      </c>
      <c r="AD113" s="1051">
        <f>M113/(1+$I$7)^(COUNTA($I$82:L$82))</f>
        <v>0</v>
      </c>
      <c r="AE113" s="1051">
        <f>N113/(1+$I$7)^(COUNTA($I$82:M$82))</f>
        <v>0</v>
      </c>
      <c r="AF113" s="1051">
        <f>O113/(1+$I$7)^(COUNTA($I$82:N$82))</f>
        <v>0</v>
      </c>
      <c r="AG113" s="1051">
        <f>P113/(1+$I$7)^(COUNTA($I$82:O$82))</f>
        <v>0</v>
      </c>
      <c r="AH113" s="1051">
        <f>Q113/(1+$I$7)^(COUNTA($I$82:P$82))</f>
        <v>0</v>
      </c>
      <c r="AI113" s="1051">
        <f>R113/(1+$I$7)^(COUNTA($I$82:Q$82))</f>
        <v>0</v>
      </c>
      <c r="AJ113" s="1051">
        <f>S113/(1+$I$7)^(COUNTA($I$82:R$82))</f>
        <v>0</v>
      </c>
      <c r="AK113" s="1051">
        <f>T113/(1+$I$7)^(COUNTA($I$82:S$82))</f>
        <v>0</v>
      </c>
      <c r="AL113" s="1051">
        <f>U113/(1+$I$7)^(COUNTA($I$82:T$82))</f>
        <v>0</v>
      </c>
      <c r="AM113" s="1051">
        <f>V113/(1+$I$7)^(COUNTA($I$82:U$82))</f>
        <v>0</v>
      </c>
      <c r="AN113" s="1051">
        <f>W113/(1+$I$7)^(COUNTA($I$82:V$82))</f>
        <v>0</v>
      </c>
      <c r="AO113" s="1051">
        <f>X113/(1+$I$7)^(COUNTA($I$82:W$82))</f>
        <v>0</v>
      </c>
    </row>
    <row r="114" spans="2:41" x14ac:dyDescent="0.2">
      <c r="B114" s="711"/>
      <c r="C114" s="712"/>
      <c r="D114" s="712"/>
      <c r="E114" s="713" t="s">
        <v>64</v>
      </c>
      <c r="F114" s="714">
        <f>SUM(F104:F113)</f>
        <v>0</v>
      </c>
      <c r="G114"/>
      <c r="H114"/>
      <c r="I114" s="1051">
        <f>SUM(I104:I113)</f>
        <v>0</v>
      </c>
      <c r="J114" s="1051">
        <f t="shared" ref="J114:X114" si="30">SUM(J104:J113)</f>
        <v>0</v>
      </c>
      <c r="K114" s="1051">
        <f t="shared" si="30"/>
        <v>0</v>
      </c>
      <c r="L114" s="1051">
        <f t="shared" si="30"/>
        <v>0</v>
      </c>
      <c r="M114" s="1051">
        <f t="shared" si="30"/>
        <v>0</v>
      </c>
      <c r="N114" s="1051">
        <f t="shared" si="30"/>
        <v>0</v>
      </c>
      <c r="O114" s="1051">
        <f t="shared" si="30"/>
        <v>0</v>
      </c>
      <c r="P114" s="1051">
        <f t="shared" si="30"/>
        <v>0</v>
      </c>
      <c r="Q114" s="1051">
        <f t="shared" si="30"/>
        <v>0</v>
      </c>
      <c r="R114" s="1051">
        <f t="shared" si="30"/>
        <v>0</v>
      </c>
      <c r="S114" s="1051">
        <f t="shared" si="30"/>
        <v>0</v>
      </c>
      <c r="T114" s="1051">
        <f t="shared" si="30"/>
        <v>0</v>
      </c>
      <c r="U114" s="1051">
        <f t="shared" si="30"/>
        <v>0</v>
      </c>
      <c r="V114" s="1051">
        <f t="shared" si="30"/>
        <v>0</v>
      </c>
      <c r="W114" s="1051">
        <f t="shared" si="30"/>
        <v>0</v>
      </c>
      <c r="X114" s="1051">
        <f t="shared" si="30"/>
        <v>0</v>
      </c>
      <c r="Y114" s="708"/>
      <c r="Z114" s="708"/>
      <c r="AA114" s="708"/>
      <c r="AB114" s="708"/>
      <c r="AC114" s="708"/>
      <c r="AD114" s="708"/>
      <c r="AE114" s="708"/>
      <c r="AF114" s="708"/>
      <c r="AG114" s="708"/>
      <c r="AH114" s="708"/>
      <c r="AI114" s="708"/>
      <c r="AJ114" s="708"/>
      <c r="AK114" s="708"/>
      <c r="AL114" s="708"/>
      <c r="AM114" s="708"/>
      <c r="AN114" s="708"/>
      <c r="AO114" s="708"/>
    </row>
    <row r="115" spans="2:41" x14ac:dyDescent="0.2">
      <c r="F115" s="32"/>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row>
    <row r="116" spans="2:41" x14ac:dyDescent="0.2">
      <c r="B116" s="618" t="s">
        <v>211</v>
      </c>
      <c r="C116" s="618"/>
      <c r="D116" s="623"/>
      <c r="E116" s="703"/>
      <c r="F116" s="704"/>
      <c r="G116" s="708"/>
      <c r="H116" s="1046" t="s">
        <v>235</v>
      </c>
      <c r="I116" s="1047">
        <f>YEAR(Startdatum)</f>
        <v>1900</v>
      </c>
      <c r="J116" s="1048">
        <f t="shared" ref="J116:X116" si="31">I116+1</f>
        <v>1901</v>
      </c>
      <c r="K116" s="1048">
        <f t="shared" si="31"/>
        <v>1902</v>
      </c>
      <c r="L116" s="1048">
        <f t="shared" si="31"/>
        <v>1903</v>
      </c>
      <c r="M116" s="1048">
        <f t="shared" si="31"/>
        <v>1904</v>
      </c>
      <c r="N116" s="1048">
        <f t="shared" si="31"/>
        <v>1905</v>
      </c>
      <c r="O116" s="1048">
        <f t="shared" si="31"/>
        <v>1906</v>
      </c>
      <c r="P116" s="1048">
        <f t="shared" si="31"/>
        <v>1907</v>
      </c>
      <c r="Q116" s="1048">
        <f t="shared" si="31"/>
        <v>1908</v>
      </c>
      <c r="R116" s="1048">
        <f t="shared" si="31"/>
        <v>1909</v>
      </c>
      <c r="S116" s="1048">
        <f t="shared" si="31"/>
        <v>1910</v>
      </c>
      <c r="T116" s="1048">
        <f t="shared" si="31"/>
        <v>1911</v>
      </c>
      <c r="U116" s="1048">
        <f t="shared" si="31"/>
        <v>1912</v>
      </c>
      <c r="V116" s="1048">
        <f t="shared" si="31"/>
        <v>1913</v>
      </c>
      <c r="W116" s="1048">
        <f t="shared" si="31"/>
        <v>1914</v>
      </c>
      <c r="X116" s="1048">
        <f t="shared" si="31"/>
        <v>1915</v>
      </c>
      <c r="Y116" s="708"/>
      <c r="Z116" s="708"/>
      <c r="AA116" s="708"/>
      <c r="AB116" s="708"/>
      <c r="AC116" s="708"/>
      <c r="AD116" s="708"/>
      <c r="AE116" s="708"/>
      <c r="AF116" s="708"/>
      <c r="AG116" s="708"/>
      <c r="AH116" s="708"/>
      <c r="AI116" s="708"/>
      <c r="AJ116" s="708"/>
      <c r="AK116" s="708"/>
      <c r="AL116" s="708"/>
      <c r="AM116" s="708"/>
      <c r="AN116" s="708"/>
      <c r="AO116" s="708"/>
    </row>
    <row r="117" spans="2:41" x14ac:dyDescent="0.2">
      <c r="B117" s="707" t="s">
        <v>101</v>
      </c>
      <c r="C117" s="709"/>
      <c r="D117" s="707"/>
      <c r="E117" s="707"/>
      <c r="F117" s="710" t="s">
        <v>1</v>
      </c>
      <c r="G117" s="708"/>
      <c r="H117" s="1057" t="s">
        <v>546</v>
      </c>
      <c r="I117" s="708"/>
      <c r="J117" s="1049"/>
      <c r="K117" s="1049"/>
      <c r="L117" s="1049"/>
      <c r="M117" s="1049"/>
      <c r="N117" s="1042"/>
      <c r="O117" s="1042"/>
      <c r="P117" s="1042"/>
      <c r="Q117" s="1042"/>
      <c r="R117" s="1042"/>
      <c r="S117" s="1042"/>
      <c r="T117" s="1042"/>
      <c r="U117" s="1042"/>
      <c r="V117" s="1042"/>
      <c r="W117" s="1042"/>
      <c r="X117" s="1042"/>
      <c r="Y117" s="708"/>
      <c r="Z117" s="708"/>
      <c r="AA117" s="708"/>
      <c r="AB117" s="708"/>
      <c r="AC117" s="708"/>
      <c r="AD117" s="708"/>
      <c r="AE117" s="708"/>
      <c r="AF117" s="708"/>
      <c r="AG117" s="708"/>
      <c r="AH117" s="708"/>
      <c r="AI117" s="708"/>
      <c r="AJ117" s="708"/>
      <c r="AK117" s="708"/>
      <c r="AL117" s="708"/>
      <c r="AM117" s="708"/>
      <c r="AN117" s="708"/>
      <c r="AO117" s="708"/>
    </row>
    <row r="118" spans="2:41" x14ac:dyDescent="0.2">
      <c r="B118" s="1022"/>
      <c r="C118" s="1022"/>
      <c r="D118" s="1022"/>
      <c r="E118" s="1022"/>
      <c r="F118" s="1021">
        <v>0</v>
      </c>
      <c r="G118" s="1054" t="str">
        <f>IF(H118&gt;0,"← overnemen","")</f>
        <v/>
      </c>
      <c r="H118" s="1052">
        <f>SUM(Z118:AO118)</f>
        <v>0</v>
      </c>
      <c r="I118" s="1050"/>
      <c r="J118" s="1050"/>
      <c r="K118" s="1050"/>
      <c r="L118" s="1050"/>
      <c r="M118" s="1050"/>
      <c r="N118" s="1050"/>
      <c r="O118" s="1050"/>
      <c r="P118" s="1050"/>
      <c r="Q118" s="1050"/>
      <c r="R118" s="1050"/>
      <c r="S118" s="1050"/>
      <c r="T118" s="1050"/>
      <c r="U118" s="1050"/>
      <c r="V118" s="1050"/>
      <c r="W118" s="1050"/>
      <c r="X118" s="1050"/>
      <c r="Y118" s="708"/>
      <c r="Z118" s="1051">
        <f>I118</f>
        <v>0</v>
      </c>
      <c r="AA118" s="1051">
        <f>J118/(1+$I$7)^(COUNTA($I$82:I$82))</f>
        <v>0</v>
      </c>
      <c r="AB118" s="1051">
        <f>K118/(1+$I$7)^(COUNTA($I$82:J$82))</f>
        <v>0</v>
      </c>
      <c r="AC118" s="1051">
        <f>L118/(1+$I$7)^(COUNTA($I$82:K$82))</f>
        <v>0</v>
      </c>
      <c r="AD118" s="1051">
        <f>M118/(1+$I$7)^(COUNTA($I$82:L$82))</f>
        <v>0</v>
      </c>
      <c r="AE118" s="1051">
        <f>N118/(1+$I$7)^(COUNTA($I$82:M$82))</f>
        <v>0</v>
      </c>
      <c r="AF118" s="1051">
        <f>O118/(1+$I$7)^(COUNTA($I$82:N$82))</f>
        <v>0</v>
      </c>
      <c r="AG118" s="1051">
        <f>P118/(1+$I$7)^(COUNTA($I$82:O$82))</f>
        <v>0</v>
      </c>
      <c r="AH118" s="1051">
        <f>Q118/(1+$I$7)^(COUNTA($I$82:P$82))</f>
        <v>0</v>
      </c>
      <c r="AI118" s="1051">
        <f>R118/(1+$I$7)^(COUNTA($I$82:Q$82))</f>
        <v>0</v>
      </c>
      <c r="AJ118" s="1051">
        <f>S118/(1+$I$7)^(COUNTA($I$82:R$82))</f>
        <v>0</v>
      </c>
      <c r="AK118" s="1051">
        <f>T118/(1+$I$7)^(COUNTA($I$82:S$82))</f>
        <v>0</v>
      </c>
      <c r="AL118" s="1051">
        <f>U118/(1+$I$7)^(COUNTA($I$82:T$82))</f>
        <v>0</v>
      </c>
      <c r="AM118" s="1051">
        <f>V118/(1+$I$7)^(COUNTA($I$82:U$82))</f>
        <v>0</v>
      </c>
      <c r="AN118" s="1051">
        <f>W118/(1+$I$7)^(COUNTA($I$82:V$82))</f>
        <v>0</v>
      </c>
      <c r="AO118" s="1051">
        <f>X118/(1+$I$7)^(COUNTA($I$82:W$82))</f>
        <v>0</v>
      </c>
    </row>
    <row r="119" spans="2:41" x14ac:dyDescent="0.2">
      <c r="B119" s="1022"/>
      <c r="C119" s="1022"/>
      <c r="D119" s="1022"/>
      <c r="E119" s="1022"/>
      <c r="F119" s="1021">
        <v>0</v>
      </c>
      <c r="G119" s="1054" t="str">
        <f t="shared" ref="G119:G127" si="32">IF(H119&gt;0,"← overnemen","")</f>
        <v/>
      </c>
      <c r="H119" s="1052">
        <f t="shared" ref="H119:H127" si="33">SUM(Z119:AO119)</f>
        <v>0</v>
      </c>
      <c r="I119" s="1050"/>
      <c r="J119" s="1050"/>
      <c r="K119" s="1050"/>
      <c r="L119" s="1050"/>
      <c r="M119" s="1050"/>
      <c r="N119" s="1050"/>
      <c r="O119" s="1050"/>
      <c r="P119" s="1050"/>
      <c r="Q119" s="1050"/>
      <c r="R119" s="1050"/>
      <c r="S119" s="1050"/>
      <c r="T119" s="1050"/>
      <c r="U119" s="1050"/>
      <c r="V119" s="1050"/>
      <c r="W119" s="1050"/>
      <c r="X119" s="1050"/>
      <c r="Y119" s="708"/>
      <c r="Z119" s="1051">
        <f t="shared" ref="Z119:Z127" si="34">I119</f>
        <v>0</v>
      </c>
      <c r="AA119" s="1051">
        <f>J119/(1+$I$7)^(COUNTA($I$82:I$82))</f>
        <v>0</v>
      </c>
      <c r="AB119" s="1051">
        <f>K119/(1+$I$7)^(COUNTA($I$82:J$82))</f>
        <v>0</v>
      </c>
      <c r="AC119" s="1051">
        <f>L119/(1+$I$7)^(COUNTA($I$82:K$82))</f>
        <v>0</v>
      </c>
      <c r="AD119" s="1051">
        <f>M119/(1+$I$7)^(COUNTA($I$82:L$82))</f>
        <v>0</v>
      </c>
      <c r="AE119" s="1051">
        <f>N119/(1+$I$7)^(COUNTA($I$82:M$82))</f>
        <v>0</v>
      </c>
      <c r="AF119" s="1051">
        <f>O119/(1+$I$7)^(COUNTA($I$82:N$82))</f>
        <v>0</v>
      </c>
      <c r="AG119" s="1051">
        <f>P119/(1+$I$7)^(COUNTA($I$82:O$82))</f>
        <v>0</v>
      </c>
      <c r="AH119" s="1051">
        <f>Q119/(1+$I$7)^(COUNTA($I$82:P$82))</f>
        <v>0</v>
      </c>
      <c r="AI119" s="1051">
        <f>R119/(1+$I$7)^(COUNTA($I$82:Q$82))</f>
        <v>0</v>
      </c>
      <c r="AJ119" s="1051">
        <f>S119/(1+$I$7)^(COUNTA($I$82:R$82))</f>
        <v>0</v>
      </c>
      <c r="AK119" s="1051">
        <f>T119/(1+$I$7)^(COUNTA($I$82:S$82))</f>
        <v>0</v>
      </c>
      <c r="AL119" s="1051">
        <f>U119/(1+$I$7)^(COUNTA($I$82:T$82))</f>
        <v>0</v>
      </c>
      <c r="AM119" s="1051">
        <f>V119/(1+$I$7)^(COUNTA($I$82:U$82))</f>
        <v>0</v>
      </c>
      <c r="AN119" s="1051">
        <f>W119/(1+$I$7)^(COUNTA($I$82:V$82))</f>
        <v>0</v>
      </c>
      <c r="AO119" s="1051">
        <f>X119/(1+$I$7)^(COUNTA($I$82:W$82))</f>
        <v>0</v>
      </c>
    </row>
    <row r="120" spans="2:41" x14ac:dyDescent="0.2">
      <c r="B120" s="1022"/>
      <c r="C120" s="1022"/>
      <c r="D120" s="1022"/>
      <c r="E120" s="1022"/>
      <c r="F120" s="1021">
        <v>0</v>
      </c>
      <c r="G120" s="1054" t="str">
        <f t="shared" si="32"/>
        <v/>
      </c>
      <c r="H120" s="1052">
        <f t="shared" si="33"/>
        <v>0</v>
      </c>
      <c r="I120" s="1050"/>
      <c r="J120" s="1050"/>
      <c r="K120" s="1050"/>
      <c r="L120" s="1050"/>
      <c r="M120" s="1050"/>
      <c r="N120" s="1050"/>
      <c r="O120" s="1050"/>
      <c r="P120" s="1050"/>
      <c r="Q120" s="1050"/>
      <c r="R120" s="1050"/>
      <c r="S120" s="1050"/>
      <c r="T120" s="1050"/>
      <c r="U120" s="1050"/>
      <c r="V120" s="1050"/>
      <c r="W120" s="1050"/>
      <c r="X120" s="1050"/>
      <c r="Y120" s="708"/>
      <c r="Z120" s="1051">
        <f t="shared" si="34"/>
        <v>0</v>
      </c>
      <c r="AA120" s="1051">
        <f>J120/(1+$I$7)^(COUNTA($I$82:I$82))</f>
        <v>0</v>
      </c>
      <c r="AB120" s="1051">
        <f>K120/(1+$I$7)^(COUNTA($I$82:J$82))</f>
        <v>0</v>
      </c>
      <c r="AC120" s="1051">
        <f>L120/(1+$I$7)^(COUNTA($I$82:K$82))</f>
        <v>0</v>
      </c>
      <c r="AD120" s="1051">
        <f>M120/(1+$I$7)^(COUNTA($I$82:L$82))</f>
        <v>0</v>
      </c>
      <c r="AE120" s="1051">
        <f>N120/(1+$I$7)^(COUNTA($I$82:M$82))</f>
        <v>0</v>
      </c>
      <c r="AF120" s="1051">
        <f>O120/(1+$I$7)^(COUNTA($I$82:N$82))</f>
        <v>0</v>
      </c>
      <c r="AG120" s="1051">
        <f>P120/(1+$I$7)^(COUNTA($I$82:O$82))</f>
        <v>0</v>
      </c>
      <c r="AH120" s="1051">
        <f>Q120/(1+$I$7)^(COUNTA($I$82:P$82))</f>
        <v>0</v>
      </c>
      <c r="AI120" s="1051">
        <f>R120/(1+$I$7)^(COUNTA($I$82:Q$82))</f>
        <v>0</v>
      </c>
      <c r="AJ120" s="1051">
        <f>S120/(1+$I$7)^(COUNTA($I$82:R$82))</f>
        <v>0</v>
      </c>
      <c r="AK120" s="1051">
        <f>T120/(1+$I$7)^(COUNTA($I$82:S$82))</f>
        <v>0</v>
      </c>
      <c r="AL120" s="1051">
        <f>U120/(1+$I$7)^(COUNTA($I$82:T$82))</f>
        <v>0</v>
      </c>
      <c r="AM120" s="1051">
        <f>V120/(1+$I$7)^(COUNTA($I$82:U$82))</f>
        <v>0</v>
      </c>
      <c r="AN120" s="1051">
        <f>W120/(1+$I$7)^(COUNTA($I$82:V$82))</f>
        <v>0</v>
      </c>
      <c r="AO120" s="1051">
        <f>X120/(1+$I$7)^(COUNTA($I$82:W$82))</f>
        <v>0</v>
      </c>
    </row>
    <row r="121" spans="2:41" x14ac:dyDescent="0.2">
      <c r="B121" s="1022"/>
      <c r="C121" s="1022"/>
      <c r="D121" s="1022"/>
      <c r="E121" s="1022"/>
      <c r="F121" s="1021">
        <v>0</v>
      </c>
      <c r="G121" s="1054" t="str">
        <f t="shared" si="32"/>
        <v/>
      </c>
      <c r="H121" s="1052">
        <f t="shared" si="33"/>
        <v>0</v>
      </c>
      <c r="I121" s="1050"/>
      <c r="J121" s="1050"/>
      <c r="K121" s="1050"/>
      <c r="L121" s="1050"/>
      <c r="M121" s="1050"/>
      <c r="N121" s="1050"/>
      <c r="O121" s="1050"/>
      <c r="P121" s="1050"/>
      <c r="Q121" s="1050"/>
      <c r="R121" s="1050"/>
      <c r="S121" s="1050"/>
      <c r="T121" s="1050"/>
      <c r="U121" s="1050"/>
      <c r="V121" s="1050"/>
      <c r="W121" s="1050"/>
      <c r="X121" s="1050"/>
      <c r="Y121" s="708"/>
      <c r="Z121" s="1051">
        <f t="shared" si="34"/>
        <v>0</v>
      </c>
      <c r="AA121" s="1051">
        <f>J121/(1+$I$7)^(COUNTA($I$82:I$82))</f>
        <v>0</v>
      </c>
      <c r="AB121" s="1051">
        <f>K121/(1+$I$7)^(COUNTA($I$82:J$82))</f>
        <v>0</v>
      </c>
      <c r="AC121" s="1051">
        <f>L121/(1+$I$7)^(COUNTA($I$82:K$82))</f>
        <v>0</v>
      </c>
      <c r="AD121" s="1051">
        <f>M121/(1+$I$7)^(COUNTA($I$82:L$82))</f>
        <v>0</v>
      </c>
      <c r="AE121" s="1051">
        <f>N121/(1+$I$7)^(COUNTA($I$82:M$82))</f>
        <v>0</v>
      </c>
      <c r="AF121" s="1051">
        <f>O121/(1+$I$7)^(COUNTA($I$82:N$82))</f>
        <v>0</v>
      </c>
      <c r="AG121" s="1051">
        <f>P121/(1+$I$7)^(COUNTA($I$82:O$82))</f>
        <v>0</v>
      </c>
      <c r="AH121" s="1051">
        <f>Q121/(1+$I$7)^(COUNTA($I$82:P$82))</f>
        <v>0</v>
      </c>
      <c r="AI121" s="1051">
        <f>R121/(1+$I$7)^(COUNTA($I$82:Q$82))</f>
        <v>0</v>
      </c>
      <c r="AJ121" s="1051">
        <f>S121/(1+$I$7)^(COUNTA($I$82:R$82))</f>
        <v>0</v>
      </c>
      <c r="AK121" s="1051">
        <f>T121/(1+$I$7)^(COUNTA($I$82:S$82))</f>
        <v>0</v>
      </c>
      <c r="AL121" s="1051">
        <f>U121/(1+$I$7)^(COUNTA($I$82:T$82))</f>
        <v>0</v>
      </c>
      <c r="AM121" s="1051">
        <f>V121/(1+$I$7)^(COUNTA($I$82:U$82))</f>
        <v>0</v>
      </c>
      <c r="AN121" s="1051">
        <f>W121/(1+$I$7)^(COUNTA($I$82:V$82))</f>
        <v>0</v>
      </c>
      <c r="AO121" s="1051">
        <f>X121/(1+$I$7)^(COUNTA($I$82:W$82))</f>
        <v>0</v>
      </c>
    </row>
    <row r="122" spans="2:41" x14ac:dyDescent="0.2">
      <c r="B122" s="1022"/>
      <c r="C122" s="1022"/>
      <c r="D122" s="1022"/>
      <c r="E122" s="1022"/>
      <c r="F122" s="1021">
        <v>0</v>
      </c>
      <c r="G122" s="1054" t="str">
        <f t="shared" si="32"/>
        <v/>
      </c>
      <c r="H122" s="1052">
        <f t="shared" si="33"/>
        <v>0</v>
      </c>
      <c r="I122" s="1050"/>
      <c r="J122" s="1050"/>
      <c r="K122" s="1050"/>
      <c r="L122" s="1050"/>
      <c r="M122" s="1050"/>
      <c r="N122" s="1050"/>
      <c r="O122" s="1050"/>
      <c r="P122" s="1050"/>
      <c r="Q122" s="1050"/>
      <c r="R122" s="1050"/>
      <c r="S122" s="1050"/>
      <c r="T122" s="1050"/>
      <c r="U122" s="1050"/>
      <c r="V122" s="1050"/>
      <c r="W122" s="1050"/>
      <c r="X122" s="1050"/>
      <c r="Y122" s="708"/>
      <c r="Z122" s="1051">
        <f t="shared" si="34"/>
        <v>0</v>
      </c>
      <c r="AA122" s="1051">
        <f>J122/(1+$I$7)^(COUNTA($I$82:I$82))</f>
        <v>0</v>
      </c>
      <c r="AB122" s="1051">
        <f>K122/(1+$I$7)^(COUNTA($I$82:J$82))</f>
        <v>0</v>
      </c>
      <c r="AC122" s="1051">
        <f>L122/(1+$I$7)^(COUNTA($I$82:K$82))</f>
        <v>0</v>
      </c>
      <c r="AD122" s="1051">
        <f>M122/(1+$I$7)^(COUNTA($I$82:L$82))</f>
        <v>0</v>
      </c>
      <c r="AE122" s="1051">
        <f>N122/(1+$I$7)^(COUNTA($I$82:M$82))</f>
        <v>0</v>
      </c>
      <c r="AF122" s="1051">
        <f>O122/(1+$I$7)^(COUNTA($I$82:N$82))</f>
        <v>0</v>
      </c>
      <c r="AG122" s="1051">
        <f>P122/(1+$I$7)^(COUNTA($I$82:O$82))</f>
        <v>0</v>
      </c>
      <c r="AH122" s="1051">
        <f>Q122/(1+$I$7)^(COUNTA($I$82:P$82))</f>
        <v>0</v>
      </c>
      <c r="AI122" s="1051">
        <f>R122/(1+$I$7)^(COUNTA($I$82:Q$82))</f>
        <v>0</v>
      </c>
      <c r="AJ122" s="1051">
        <f>S122/(1+$I$7)^(COUNTA($I$82:R$82))</f>
        <v>0</v>
      </c>
      <c r="AK122" s="1051">
        <f>T122/(1+$I$7)^(COUNTA($I$82:S$82))</f>
        <v>0</v>
      </c>
      <c r="AL122" s="1051">
        <f>U122/(1+$I$7)^(COUNTA($I$82:T$82))</f>
        <v>0</v>
      </c>
      <c r="AM122" s="1051">
        <f>V122/(1+$I$7)^(COUNTA($I$82:U$82))</f>
        <v>0</v>
      </c>
      <c r="AN122" s="1051">
        <f>W122/(1+$I$7)^(COUNTA($I$82:V$82))</f>
        <v>0</v>
      </c>
      <c r="AO122" s="1051">
        <f>X122/(1+$I$7)^(COUNTA($I$82:W$82))</f>
        <v>0</v>
      </c>
    </row>
    <row r="123" spans="2:41" x14ac:dyDescent="0.2">
      <c r="B123" s="1022"/>
      <c r="C123" s="1022"/>
      <c r="D123" s="1022"/>
      <c r="E123" s="1022"/>
      <c r="F123" s="1021">
        <v>0</v>
      </c>
      <c r="G123" s="1054" t="str">
        <f t="shared" si="32"/>
        <v/>
      </c>
      <c r="H123" s="1052">
        <f t="shared" si="33"/>
        <v>0</v>
      </c>
      <c r="I123" s="1050"/>
      <c r="J123" s="1050"/>
      <c r="K123" s="1050"/>
      <c r="L123" s="1050"/>
      <c r="M123" s="1050"/>
      <c r="N123" s="1050"/>
      <c r="O123" s="1050"/>
      <c r="P123" s="1050"/>
      <c r="Q123" s="1050"/>
      <c r="R123" s="1050"/>
      <c r="S123" s="1050"/>
      <c r="T123" s="1050"/>
      <c r="U123" s="1050"/>
      <c r="V123" s="1050"/>
      <c r="W123" s="1050"/>
      <c r="X123" s="1050"/>
      <c r="Y123" s="708"/>
      <c r="Z123" s="1051">
        <f t="shared" si="34"/>
        <v>0</v>
      </c>
      <c r="AA123" s="1051">
        <f>J123/(1+$I$7)^(COUNTA($I$82:I$82))</f>
        <v>0</v>
      </c>
      <c r="AB123" s="1051">
        <f>K123/(1+$I$7)^(COUNTA($I$82:J$82))</f>
        <v>0</v>
      </c>
      <c r="AC123" s="1051">
        <f>L123/(1+$I$7)^(COUNTA($I$82:K$82))</f>
        <v>0</v>
      </c>
      <c r="AD123" s="1051">
        <f>M123/(1+$I$7)^(COUNTA($I$82:L$82))</f>
        <v>0</v>
      </c>
      <c r="AE123" s="1051">
        <f>N123/(1+$I$7)^(COUNTA($I$82:M$82))</f>
        <v>0</v>
      </c>
      <c r="AF123" s="1051">
        <f>O123/(1+$I$7)^(COUNTA($I$82:N$82))</f>
        <v>0</v>
      </c>
      <c r="AG123" s="1051">
        <f>P123/(1+$I$7)^(COUNTA($I$82:O$82))</f>
        <v>0</v>
      </c>
      <c r="AH123" s="1051">
        <f>Q123/(1+$I$7)^(COUNTA($I$82:P$82))</f>
        <v>0</v>
      </c>
      <c r="AI123" s="1051">
        <f>R123/(1+$I$7)^(COUNTA($I$82:Q$82))</f>
        <v>0</v>
      </c>
      <c r="AJ123" s="1051">
        <f>S123/(1+$I$7)^(COUNTA($I$82:R$82))</f>
        <v>0</v>
      </c>
      <c r="AK123" s="1051">
        <f>T123/(1+$I$7)^(COUNTA($I$82:S$82))</f>
        <v>0</v>
      </c>
      <c r="AL123" s="1051">
        <f>U123/(1+$I$7)^(COUNTA($I$82:T$82))</f>
        <v>0</v>
      </c>
      <c r="AM123" s="1051">
        <f>V123/(1+$I$7)^(COUNTA($I$82:U$82))</f>
        <v>0</v>
      </c>
      <c r="AN123" s="1051">
        <f>W123/(1+$I$7)^(COUNTA($I$82:V$82))</f>
        <v>0</v>
      </c>
      <c r="AO123" s="1051">
        <f>X123/(1+$I$7)^(COUNTA($I$82:W$82))</f>
        <v>0</v>
      </c>
    </row>
    <row r="124" spans="2:41" x14ac:dyDescent="0.2">
      <c r="B124" s="1022"/>
      <c r="C124" s="1022"/>
      <c r="D124" s="1022"/>
      <c r="E124" s="1022"/>
      <c r="F124" s="1021">
        <v>0</v>
      </c>
      <c r="G124" s="1054" t="str">
        <f t="shared" si="32"/>
        <v/>
      </c>
      <c r="H124" s="1052">
        <f t="shared" si="33"/>
        <v>0</v>
      </c>
      <c r="I124" s="1050"/>
      <c r="J124" s="1050"/>
      <c r="K124" s="1050"/>
      <c r="L124" s="1050"/>
      <c r="M124" s="1050"/>
      <c r="N124" s="1050"/>
      <c r="O124" s="1050"/>
      <c r="P124" s="1050"/>
      <c r="Q124" s="1050"/>
      <c r="R124" s="1050"/>
      <c r="S124" s="1050"/>
      <c r="T124" s="1050"/>
      <c r="U124" s="1050"/>
      <c r="V124" s="1050"/>
      <c r="W124" s="1050"/>
      <c r="X124" s="1050"/>
      <c r="Y124" s="708"/>
      <c r="Z124" s="1051">
        <f t="shared" si="34"/>
        <v>0</v>
      </c>
      <c r="AA124" s="1051">
        <f>J124/(1+$I$7)^(COUNTA($I$82:I$82))</f>
        <v>0</v>
      </c>
      <c r="AB124" s="1051">
        <f>K124/(1+$I$7)^(COUNTA($I$82:J$82))</f>
        <v>0</v>
      </c>
      <c r="AC124" s="1051">
        <f>L124/(1+$I$7)^(COUNTA($I$82:K$82))</f>
        <v>0</v>
      </c>
      <c r="AD124" s="1051">
        <f>M124/(1+$I$7)^(COUNTA($I$82:L$82))</f>
        <v>0</v>
      </c>
      <c r="AE124" s="1051">
        <f>N124/(1+$I$7)^(COUNTA($I$82:M$82))</f>
        <v>0</v>
      </c>
      <c r="AF124" s="1051">
        <f>O124/(1+$I$7)^(COUNTA($I$82:N$82))</f>
        <v>0</v>
      </c>
      <c r="AG124" s="1051">
        <f>P124/(1+$I$7)^(COUNTA($I$82:O$82))</f>
        <v>0</v>
      </c>
      <c r="AH124" s="1051">
        <f>Q124/(1+$I$7)^(COUNTA($I$82:P$82))</f>
        <v>0</v>
      </c>
      <c r="AI124" s="1051">
        <f>R124/(1+$I$7)^(COUNTA($I$82:Q$82))</f>
        <v>0</v>
      </c>
      <c r="AJ124" s="1051">
        <f>S124/(1+$I$7)^(COUNTA($I$82:R$82))</f>
        <v>0</v>
      </c>
      <c r="AK124" s="1051">
        <f>T124/(1+$I$7)^(COUNTA($I$82:S$82))</f>
        <v>0</v>
      </c>
      <c r="AL124" s="1051">
        <f>U124/(1+$I$7)^(COUNTA($I$82:T$82))</f>
        <v>0</v>
      </c>
      <c r="AM124" s="1051">
        <f>V124/(1+$I$7)^(COUNTA($I$82:U$82))</f>
        <v>0</v>
      </c>
      <c r="AN124" s="1051">
        <f>W124/(1+$I$7)^(COUNTA($I$82:V$82))</f>
        <v>0</v>
      </c>
      <c r="AO124" s="1051">
        <f>X124/(1+$I$7)^(COUNTA($I$82:W$82))</f>
        <v>0</v>
      </c>
    </row>
    <row r="125" spans="2:41" x14ac:dyDescent="0.2">
      <c r="B125" s="1022"/>
      <c r="C125" s="1022"/>
      <c r="D125" s="1022"/>
      <c r="E125" s="1022"/>
      <c r="F125" s="1019">
        <v>0</v>
      </c>
      <c r="G125" s="1054" t="str">
        <f t="shared" si="32"/>
        <v/>
      </c>
      <c r="H125" s="1052">
        <f t="shared" si="33"/>
        <v>0</v>
      </c>
      <c r="I125" s="1050"/>
      <c r="J125" s="1050"/>
      <c r="K125" s="1050"/>
      <c r="L125" s="1050"/>
      <c r="M125" s="1050"/>
      <c r="N125" s="1050"/>
      <c r="O125" s="1050"/>
      <c r="P125" s="1050"/>
      <c r="Q125" s="1050"/>
      <c r="R125" s="1050"/>
      <c r="S125" s="1050"/>
      <c r="T125" s="1050"/>
      <c r="U125" s="1050"/>
      <c r="V125" s="1050"/>
      <c r="W125" s="1050"/>
      <c r="X125" s="1050"/>
      <c r="Y125" s="708"/>
      <c r="Z125" s="1051">
        <f t="shared" si="34"/>
        <v>0</v>
      </c>
      <c r="AA125" s="1051">
        <f>J125/(1+$I$7)^(COUNTA($I$82:I$82))</f>
        <v>0</v>
      </c>
      <c r="AB125" s="1051">
        <f>K125/(1+$I$7)^(COUNTA($I$82:J$82))</f>
        <v>0</v>
      </c>
      <c r="AC125" s="1051">
        <f>L125/(1+$I$7)^(COUNTA($I$82:K$82))</f>
        <v>0</v>
      </c>
      <c r="AD125" s="1051">
        <f>M125/(1+$I$7)^(COUNTA($I$82:L$82))</f>
        <v>0</v>
      </c>
      <c r="AE125" s="1051">
        <f>N125/(1+$I$7)^(COUNTA($I$82:M$82))</f>
        <v>0</v>
      </c>
      <c r="AF125" s="1051">
        <f>O125/(1+$I$7)^(COUNTA($I$82:N$82))</f>
        <v>0</v>
      </c>
      <c r="AG125" s="1051">
        <f>P125/(1+$I$7)^(COUNTA($I$82:O$82))</f>
        <v>0</v>
      </c>
      <c r="AH125" s="1051">
        <f>Q125/(1+$I$7)^(COUNTA($I$82:P$82))</f>
        <v>0</v>
      </c>
      <c r="AI125" s="1051">
        <f>R125/(1+$I$7)^(COUNTA($I$82:Q$82))</f>
        <v>0</v>
      </c>
      <c r="AJ125" s="1051">
        <f>S125/(1+$I$7)^(COUNTA($I$82:R$82))</f>
        <v>0</v>
      </c>
      <c r="AK125" s="1051">
        <f>T125/(1+$I$7)^(COUNTA($I$82:S$82))</f>
        <v>0</v>
      </c>
      <c r="AL125" s="1051">
        <f>U125/(1+$I$7)^(COUNTA($I$82:T$82))</f>
        <v>0</v>
      </c>
      <c r="AM125" s="1051">
        <f>V125/(1+$I$7)^(COUNTA($I$82:U$82))</f>
        <v>0</v>
      </c>
      <c r="AN125" s="1051">
        <f>W125/(1+$I$7)^(COUNTA($I$82:V$82))</f>
        <v>0</v>
      </c>
      <c r="AO125" s="1051">
        <f>X125/(1+$I$7)^(COUNTA($I$82:W$82))</f>
        <v>0</v>
      </c>
    </row>
    <row r="126" spans="2:41" x14ac:dyDescent="0.2">
      <c r="B126" s="1022"/>
      <c r="C126" s="1022"/>
      <c r="D126" s="1022"/>
      <c r="E126" s="1022"/>
      <c r="F126" s="1019">
        <v>0</v>
      </c>
      <c r="G126" s="1054" t="str">
        <f t="shared" si="32"/>
        <v/>
      </c>
      <c r="H126" s="1052">
        <f t="shared" si="33"/>
        <v>0</v>
      </c>
      <c r="I126" s="1050"/>
      <c r="J126" s="1050"/>
      <c r="K126" s="1050"/>
      <c r="L126" s="1050"/>
      <c r="M126" s="1050"/>
      <c r="N126" s="1050"/>
      <c r="O126" s="1050"/>
      <c r="P126" s="1050"/>
      <c r="Q126" s="1050"/>
      <c r="R126" s="1050"/>
      <c r="S126" s="1050"/>
      <c r="T126" s="1050"/>
      <c r="U126" s="1050"/>
      <c r="V126" s="1050"/>
      <c r="W126" s="1050"/>
      <c r="X126" s="1050"/>
      <c r="Y126" s="708"/>
      <c r="Z126" s="1051">
        <f t="shared" si="34"/>
        <v>0</v>
      </c>
      <c r="AA126" s="1051">
        <f>J126/(1+$I$7)^(COUNTA($I$82:I$82))</f>
        <v>0</v>
      </c>
      <c r="AB126" s="1051">
        <f>K126/(1+$I$7)^(COUNTA($I$82:J$82))</f>
        <v>0</v>
      </c>
      <c r="AC126" s="1051">
        <f>L126/(1+$I$7)^(COUNTA($I$82:K$82))</f>
        <v>0</v>
      </c>
      <c r="AD126" s="1051">
        <f>M126/(1+$I$7)^(COUNTA($I$82:L$82))</f>
        <v>0</v>
      </c>
      <c r="AE126" s="1051">
        <f>N126/(1+$I$7)^(COUNTA($I$82:M$82))</f>
        <v>0</v>
      </c>
      <c r="AF126" s="1051">
        <f>O126/(1+$I$7)^(COUNTA($I$82:N$82))</f>
        <v>0</v>
      </c>
      <c r="AG126" s="1051">
        <f>P126/(1+$I$7)^(COUNTA($I$82:O$82))</f>
        <v>0</v>
      </c>
      <c r="AH126" s="1051">
        <f>Q126/(1+$I$7)^(COUNTA($I$82:P$82))</f>
        <v>0</v>
      </c>
      <c r="AI126" s="1051">
        <f>R126/(1+$I$7)^(COUNTA($I$82:Q$82))</f>
        <v>0</v>
      </c>
      <c r="AJ126" s="1051">
        <f>S126/(1+$I$7)^(COUNTA($I$82:R$82))</f>
        <v>0</v>
      </c>
      <c r="AK126" s="1051">
        <f>T126/(1+$I$7)^(COUNTA($I$82:S$82))</f>
        <v>0</v>
      </c>
      <c r="AL126" s="1051">
        <f>U126/(1+$I$7)^(COUNTA($I$82:T$82))</f>
        <v>0</v>
      </c>
      <c r="AM126" s="1051">
        <f>V126/(1+$I$7)^(COUNTA($I$82:U$82))</f>
        <v>0</v>
      </c>
      <c r="AN126" s="1051">
        <f>W126/(1+$I$7)^(COUNTA($I$82:V$82))</f>
        <v>0</v>
      </c>
      <c r="AO126" s="1051">
        <f>X126/(1+$I$7)^(COUNTA($I$82:W$82))</f>
        <v>0</v>
      </c>
    </row>
    <row r="127" spans="2:41" x14ac:dyDescent="0.2">
      <c r="B127" s="1022"/>
      <c r="C127" s="1022"/>
      <c r="D127" s="1022"/>
      <c r="E127" s="1022"/>
      <c r="F127" s="1019">
        <v>0</v>
      </c>
      <c r="G127" s="1054" t="str">
        <f t="shared" si="32"/>
        <v/>
      </c>
      <c r="H127" s="1052">
        <f t="shared" si="33"/>
        <v>0</v>
      </c>
      <c r="I127" s="1050"/>
      <c r="J127" s="1050"/>
      <c r="K127" s="1050"/>
      <c r="L127" s="1050"/>
      <c r="M127" s="1050"/>
      <c r="N127" s="1050"/>
      <c r="O127" s="1050"/>
      <c r="P127" s="1050"/>
      <c r="Q127" s="1050"/>
      <c r="R127" s="1050"/>
      <c r="S127" s="1050"/>
      <c r="T127" s="1050"/>
      <c r="U127" s="1050"/>
      <c r="V127" s="1050"/>
      <c r="W127" s="1050"/>
      <c r="X127" s="1050"/>
      <c r="Y127" s="708"/>
      <c r="Z127" s="1051">
        <f t="shared" si="34"/>
        <v>0</v>
      </c>
      <c r="AA127" s="1051">
        <f>J127/(1+$I$7)^(COUNTA($I$82:I$82))</f>
        <v>0</v>
      </c>
      <c r="AB127" s="1051">
        <f>K127/(1+$I$7)^(COUNTA($I$82:J$82))</f>
        <v>0</v>
      </c>
      <c r="AC127" s="1051">
        <f>L127/(1+$I$7)^(COUNTA($I$82:K$82))</f>
        <v>0</v>
      </c>
      <c r="AD127" s="1051">
        <f>M127/(1+$I$7)^(COUNTA($I$82:L$82))</f>
        <v>0</v>
      </c>
      <c r="AE127" s="1051">
        <f>N127/(1+$I$7)^(COUNTA($I$82:M$82))</f>
        <v>0</v>
      </c>
      <c r="AF127" s="1051">
        <f>O127/(1+$I$7)^(COUNTA($I$82:N$82))</f>
        <v>0</v>
      </c>
      <c r="AG127" s="1051">
        <f>P127/(1+$I$7)^(COUNTA($I$82:O$82))</f>
        <v>0</v>
      </c>
      <c r="AH127" s="1051">
        <f>Q127/(1+$I$7)^(COUNTA($I$82:P$82))</f>
        <v>0</v>
      </c>
      <c r="AI127" s="1051">
        <f>R127/(1+$I$7)^(COUNTA($I$82:Q$82))</f>
        <v>0</v>
      </c>
      <c r="AJ127" s="1051">
        <f>S127/(1+$I$7)^(COUNTA($I$82:R$82))</f>
        <v>0</v>
      </c>
      <c r="AK127" s="1051">
        <f>T127/(1+$I$7)^(COUNTA($I$82:S$82))</f>
        <v>0</v>
      </c>
      <c r="AL127" s="1051">
        <f>U127/(1+$I$7)^(COUNTA($I$82:T$82))</f>
        <v>0</v>
      </c>
      <c r="AM127" s="1051">
        <f>V127/(1+$I$7)^(COUNTA($I$82:U$82))</f>
        <v>0</v>
      </c>
      <c r="AN127" s="1051">
        <f>W127/(1+$I$7)^(COUNTA($I$82:V$82))</f>
        <v>0</v>
      </c>
      <c r="AO127" s="1051">
        <f>X127/(1+$I$7)^(COUNTA($I$82:W$82))</f>
        <v>0</v>
      </c>
    </row>
    <row r="128" spans="2:41" x14ac:dyDescent="0.2">
      <c r="B128" s="711"/>
      <c r="C128" s="712"/>
      <c r="D128" s="712"/>
      <c r="E128" s="713" t="s">
        <v>64</v>
      </c>
      <c r="F128" s="714">
        <f>SUM(F118:F127)</f>
        <v>0</v>
      </c>
      <c r="G128"/>
      <c r="H128"/>
      <c r="I128" s="1051">
        <f>SUM(I118:I127)</f>
        <v>0</v>
      </c>
      <c r="J128" s="1051">
        <f t="shared" ref="J128:X128" si="35">SUM(J118:J127)</f>
        <v>0</v>
      </c>
      <c r="K128" s="1051">
        <f t="shared" si="35"/>
        <v>0</v>
      </c>
      <c r="L128" s="1051">
        <f t="shared" si="35"/>
        <v>0</v>
      </c>
      <c r="M128" s="1051">
        <f t="shared" si="35"/>
        <v>0</v>
      </c>
      <c r="N128" s="1051">
        <f t="shared" si="35"/>
        <v>0</v>
      </c>
      <c r="O128" s="1051">
        <f t="shared" si="35"/>
        <v>0</v>
      </c>
      <c r="P128" s="1051">
        <f t="shared" si="35"/>
        <v>0</v>
      </c>
      <c r="Q128" s="1051">
        <f t="shared" si="35"/>
        <v>0</v>
      </c>
      <c r="R128" s="1051">
        <f t="shared" si="35"/>
        <v>0</v>
      </c>
      <c r="S128" s="1051">
        <f t="shared" si="35"/>
        <v>0</v>
      </c>
      <c r="T128" s="1051">
        <f t="shared" si="35"/>
        <v>0</v>
      </c>
      <c r="U128" s="1051">
        <f t="shared" si="35"/>
        <v>0</v>
      </c>
      <c r="V128" s="1051">
        <f t="shared" si="35"/>
        <v>0</v>
      </c>
      <c r="W128" s="1051">
        <f t="shared" si="35"/>
        <v>0</v>
      </c>
      <c r="X128" s="1051">
        <f t="shared" si="35"/>
        <v>0</v>
      </c>
      <c r="Y128" s="708"/>
      <c r="Z128" s="708"/>
      <c r="AA128" s="708"/>
      <c r="AB128" s="708"/>
      <c r="AC128" s="708"/>
      <c r="AD128" s="708"/>
      <c r="AE128" s="708"/>
      <c r="AF128" s="708"/>
      <c r="AG128" s="708"/>
      <c r="AH128" s="708"/>
      <c r="AI128" s="708"/>
      <c r="AJ128" s="708"/>
      <c r="AK128" s="708"/>
      <c r="AL128" s="708"/>
      <c r="AM128" s="708"/>
      <c r="AN128" s="708"/>
      <c r="AO128" s="708"/>
    </row>
    <row r="129" spans="2:22" x14ac:dyDescent="0.2">
      <c r="B129" s="711"/>
      <c r="C129" s="711"/>
      <c r="D129" s="711"/>
      <c r="E129" s="711"/>
      <c r="F129" s="717"/>
    </row>
    <row r="130" spans="2:22" ht="15" thickBot="1" x14ac:dyDescent="0.25">
      <c r="F130" s="32"/>
    </row>
    <row r="131" spans="2:22" ht="15.75" thickTop="1" x14ac:dyDescent="0.25">
      <c r="B131" s="715" t="s">
        <v>87</v>
      </c>
      <c r="C131" s="708"/>
      <c r="D131" s="708"/>
      <c r="E131" s="708"/>
      <c r="F131" s="716">
        <f>F128+F114+F100+F90</f>
        <v>0</v>
      </c>
      <c r="V131" s="1077"/>
    </row>
    <row r="132" spans="2:22" x14ac:dyDescent="0.2">
      <c r="F132" s="32"/>
    </row>
    <row r="133" spans="2:22" x14ac:dyDescent="0.2">
      <c r="B133" s="618" t="s">
        <v>218</v>
      </c>
      <c r="C133" s="25"/>
      <c r="D133" s="24"/>
      <c r="E133" s="24"/>
      <c r="F133" s="37"/>
    </row>
    <row r="134" spans="2:22" x14ac:dyDescent="0.2">
      <c r="B134" s="699"/>
      <c r="C134" s="700"/>
      <c r="D134" s="699"/>
      <c r="E134" s="699"/>
      <c r="F134" s="701"/>
      <c r="G134" s="614"/>
    </row>
    <row r="135" spans="2:22" x14ac:dyDescent="0.2">
      <c r="B135" s="640" t="s">
        <v>107</v>
      </c>
      <c r="C135" s="647"/>
      <c r="D135" s="647"/>
      <c r="E135" s="647"/>
      <c r="F135" s="602" t="s">
        <v>64</v>
      </c>
      <c r="G135" s="614"/>
    </row>
    <row r="136" spans="2:22" x14ac:dyDescent="0.2">
      <c r="B136" s="651" t="s">
        <v>219</v>
      </c>
      <c r="C136" s="652" t="s">
        <v>406</v>
      </c>
      <c r="D136" s="652"/>
      <c r="E136" s="652"/>
      <c r="F136" s="601">
        <f>F75</f>
        <v>0</v>
      </c>
      <c r="G136" s="607"/>
    </row>
    <row r="137" spans="2:22" x14ac:dyDescent="0.2">
      <c r="B137" s="651" t="s">
        <v>220</v>
      </c>
      <c r="C137" s="652" t="s">
        <v>88</v>
      </c>
      <c r="D137" s="652"/>
      <c r="E137" s="652"/>
      <c r="F137" s="601">
        <f>F131</f>
        <v>0</v>
      </c>
      <c r="G137" s="607"/>
    </row>
    <row r="138" spans="2:22" ht="15" x14ac:dyDescent="0.2">
      <c r="B138" s="606"/>
      <c r="C138" s="606"/>
      <c r="D138" s="607"/>
      <c r="E138" s="607"/>
      <c r="F138" s="607"/>
      <c r="G138" s="46"/>
    </row>
    <row r="139" spans="2:22" x14ac:dyDescent="0.2">
      <c r="B139" s="651" t="s">
        <v>221</v>
      </c>
      <c r="C139" s="652" t="s">
        <v>192</v>
      </c>
      <c r="D139" s="654"/>
      <c r="E139" s="654"/>
      <c r="F139" s="655">
        <f>F136-F137</f>
        <v>0</v>
      </c>
      <c r="G139" s="658"/>
    </row>
    <row r="140" spans="2:22" x14ac:dyDescent="0.2">
      <c r="B140" s="656"/>
      <c r="C140" s="656"/>
      <c r="D140" s="607"/>
      <c r="E140" s="607"/>
      <c r="F140" s="607"/>
    </row>
    <row r="141" spans="2:22" x14ac:dyDescent="0.2">
      <c r="B141" s="1259" t="str">
        <f>IF(D10="Productie voor energiedoeleinden: gemengde reststromen (AGVV artikel 41)","Percentage hernieuwbare energie-inhoud in de totale jaarlijkse grondstoffenstroom (Neem over uit de tabel in bijlage 1 van het model projectplan)","")</f>
        <v/>
      </c>
      <c r="C141" s="1275"/>
      <c r="D141" s="671"/>
      <c r="E141" s="1276" t="str">
        <f>IF(AND(D10="Productie voor energiedoeleinden: gemengd (AGVV artikel 41)",F141=""),"Let op: Vergeet niet het percentage in te vullen","")</f>
        <v/>
      </c>
      <c r="F141" s="1274"/>
    </row>
    <row r="142" spans="2:22" x14ac:dyDescent="0.2">
      <c r="B142" s="651" t="s">
        <v>392</v>
      </c>
      <c r="C142" s="652"/>
      <c r="D142" s="652"/>
      <c r="E142" s="652"/>
      <c r="F142" s="1009" t="s">
        <v>368</v>
      </c>
      <c r="G142" s="692" t="str">
        <f>IF(OR(F142="&lt;maak een keuze&gt;",F142="geen toeslag"),"","Let op! U dient een MKB toets in te vullen en mee te sturen met uw aanvraag, zie tabblad Uitleg begroting voor meer informatie")</f>
        <v/>
      </c>
    </row>
    <row r="143" spans="2:22" x14ac:dyDescent="0.2">
      <c r="B143" s="1071" t="s">
        <v>408</v>
      </c>
      <c r="C143" s="1072"/>
      <c r="D143" s="1072"/>
      <c r="E143" s="1073"/>
      <c r="F143" s="657" t="e">
        <f>(_xlfn.XLOOKUP(Themakeuze&amp;D10,DemoLijst[Kolom1],DemoLijst[Max Subs Demo])+IF(F142="Middelgrote bedrijven (10%)","10%",IF(F142="Kleine bedrijven (20%)","20%","0%")))*IF($D$11="ik pas niet het verplichte nulscenario toe",50%,100%)</f>
        <v>#N/A</v>
      </c>
      <c r="G143" s="607"/>
    </row>
    <row r="144" spans="2:22" x14ac:dyDescent="0.2">
      <c r="B144" s="651" t="s">
        <v>407</v>
      </c>
      <c r="C144" s="652"/>
      <c r="D144" s="652"/>
      <c r="E144" s="652"/>
      <c r="F144" s="609" t="e">
        <f>ROUNDUP(F139*F143*IF(B141&lt;&gt;"",F141,1),0)*IF(F79="ik pas niet de referentie-investering toe",50%,100%)</f>
        <v>#N/A</v>
      </c>
      <c r="G144" s="607"/>
    </row>
    <row r="145" spans="2:13" x14ac:dyDescent="0.2">
      <c r="B145" s="697" t="s">
        <v>136</v>
      </c>
      <c r="C145" s="698"/>
      <c r="D145" s="698"/>
      <c r="E145" s="698"/>
      <c r="F145" s="1010">
        <v>0</v>
      </c>
      <c r="G145" s="607"/>
    </row>
    <row r="146" spans="2:13" x14ac:dyDescent="0.2">
      <c r="B146" s="653" t="s">
        <v>388</v>
      </c>
      <c r="C146" s="654"/>
      <c r="D146" s="654"/>
      <c r="E146" s="654"/>
      <c r="F146" s="609" t="e">
        <f>ROUNDUP(F144-F145,0)</f>
        <v>#N/A</v>
      </c>
      <c r="G146" s="614"/>
    </row>
    <row r="147" spans="2:13" x14ac:dyDescent="0.2">
      <c r="B147" s="697" t="s">
        <v>389</v>
      </c>
      <c r="C147" s="693"/>
      <c r="D147" s="693"/>
      <c r="E147" s="661" t="str">
        <f>IF(G147&lt;=0,"Let op: Vergeet niet de door u gevraagde subsidie in te vullen! →",IF(G147&gt;F146,"LET OP: U vraagt meer dan de maximale subsidie aan!",IF(G147=F146,"","Let op: U vraagt minder dan de maximale subsidie aan")))</f>
        <v>Let op: Vergeet niet de door u gevraagde subsidie in te vullen! →</v>
      </c>
      <c r="F147" s="609" t="e">
        <f>IF(F144&gt;0,G147/(F146+F145)*F144,0)</f>
        <v>#N/A</v>
      </c>
      <c r="G147" s="1011">
        <v>0</v>
      </c>
    </row>
    <row r="148" spans="2:13" ht="15" x14ac:dyDescent="0.2">
      <c r="B148" s="31"/>
      <c r="C148" s="1439"/>
      <c r="D148" s="1439"/>
      <c r="E148" s="1439"/>
      <c r="F148" s="39"/>
      <c r="H148" s="41"/>
      <c r="I148" s="41"/>
      <c r="J148" s="41"/>
      <c r="K148" s="41"/>
      <c r="L148" s="41"/>
      <c r="M148" s="41"/>
    </row>
    <row r="149" spans="2:13" ht="14.25" customHeight="1" x14ac:dyDescent="0.2">
      <c r="B149" s="618" t="s">
        <v>222</v>
      </c>
      <c r="C149" s="25"/>
      <c r="D149" s="25"/>
      <c r="E149" s="25"/>
      <c r="F149" s="35"/>
      <c r="H149" s="44"/>
      <c r="I149" s="44"/>
      <c r="J149" s="44"/>
      <c r="K149" s="44"/>
      <c r="L149" s="44"/>
      <c r="M149" s="44"/>
    </row>
    <row r="150" spans="2:13" ht="14.25" customHeight="1" thickBot="1" x14ac:dyDescent="0.25">
      <c r="B150" s="699"/>
      <c r="C150" s="700"/>
      <c r="D150" s="700"/>
      <c r="E150" s="700"/>
      <c r="F150" s="702"/>
      <c r="G150" s="616"/>
      <c r="H150" s="44"/>
      <c r="I150" s="44"/>
      <c r="J150" s="44"/>
      <c r="K150" s="44"/>
      <c r="L150" s="44"/>
      <c r="M150" s="44"/>
    </row>
    <row r="151" spans="2:13" ht="14.25" customHeight="1" x14ac:dyDescent="0.2">
      <c r="B151" s="664" t="s">
        <v>508</v>
      </c>
      <c r="C151" s="665" t="s">
        <v>501</v>
      </c>
      <c r="D151" s="666"/>
      <c r="E151" s="667"/>
      <c r="F151" s="668">
        <f>F136</f>
        <v>0</v>
      </c>
      <c r="G151" s="616"/>
      <c r="H151" s="44"/>
      <c r="I151" s="44"/>
      <c r="J151" s="44"/>
      <c r="K151" s="44"/>
      <c r="L151" s="44"/>
      <c r="M151" s="44"/>
    </row>
    <row r="152" spans="2:13" ht="28.5" customHeight="1" x14ac:dyDescent="0.2">
      <c r="B152" s="669" t="s">
        <v>509</v>
      </c>
      <c r="C152" s="1443" t="s">
        <v>507</v>
      </c>
      <c r="D152" s="1444"/>
      <c r="E152" s="1445"/>
      <c r="F152" s="1012">
        <v>0</v>
      </c>
      <c r="G152" s="607"/>
    </row>
    <row r="153" spans="2:13" ht="14.25" customHeight="1" x14ac:dyDescent="0.2">
      <c r="B153" s="669" t="s">
        <v>510</v>
      </c>
      <c r="C153" s="670" t="s">
        <v>89</v>
      </c>
      <c r="D153" s="671"/>
      <c r="E153" s="672"/>
      <c r="F153" s="673">
        <f>F145</f>
        <v>0</v>
      </c>
    </row>
    <row r="154" spans="2:13" ht="14.25" customHeight="1" x14ac:dyDescent="0.2">
      <c r="B154" s="669" t="s">
        <v>511</v>
      </c>
      <c r="C154" s="670" t="s">
        <v>199</v>
      </c>
      <c r="D154" s="671"/>
      <c r="E154" s="672"/>
      <c r="F154" s="673" t="e">
        <f>F147</f>
        <v>#N/A</v>
      </c>
    </row>
    <row r="155" spans="2:13" ht="14.25" customHeight="1" x14ac:dyDescent="0.2">
      <c r="B155" s="883" t="s">
        <v>512</v>
      </c>
      <c r="C155" s="885" t="s">
        <v>514</v>
      </c>
      <c r="D155" s="886"/>
      <c r="E155" s="899" t="s">
        <v>390</v>
      </c>
      <c r="F155" s="884" t="e">
        <f>F151-F153-F154</f>
        <v>#N/A</v>
      </c>
    </row>
    <row r="156" spans="2:13" ht="14.25" customHeight="1" thickBot="1" x14ac:dyDescent="0.25">
      <c r="B156" s="674" t="s">
        <v>513</v>
      </c>
      <c r="C156" s="675" t="s">
        <v>503</v>
      </c>
      <c r="D156" s="676"/>
      <c r="E156" s="898" t="s">
        <v>390</v>
      </c>
      <c r="F156" s="678">
        <f>F152</f>
        <v>0</v>
      </c>
    </row>
    <row r="157" spans="2:13" ht="14.25" customHeight="1" x14ac:dyDescent="0.2">
      <c r="B157" s="82"/>
      <c r="C157" s="82"/>
      <c r="D157" s="82"/>
      <c r="E157" s="82"/>
      <c r="F157" s="82"/>
      <c r="G157" s="41"/>
    </row>
    <row r="158" spans="2:13" ht="14.25" customHeight="1" x14ac:dyDescent="0.2">
      <c r="B158" s="618" t="s">
        <v>224</v>
      </c>
      <c r="C158" s="24"/>
      <c r="D158" s="24"/>
      <c r="E158" s="24"/>
      <c r="F158" s="24"/>
      <c r="G158" s="44"/>
    </row>
    <row r="159" spans="2:13" ht="14.25" customHeight="1" x14ac:dyDescent="0.2">
      <c r="B159" s="1440"/>
      <c r="C159" s="1441"/>
      <c r="D159" s="1441"/>
      <c r="E159" s="1441"/>
      <c r="F159" s="1442"/>
      <c r="G159" s="44"/>
    </row>
    <row r="160" spans="2:13" ht="14.25" customHeight="1" x14ac:dyDescent="0.2">
      <c r="B160" s="1433"/>
      <c r="C160" s="1434"/>
      <c r="D160" s="1434"/>
      <c r="E160" s="1434"/>
      <c r="F160" s="1435"/>
      <c r="G160" s="44"/>
    </row>
    <row r="161" spans="2:6" ht="14.25" customHeight="1" x14ac:dyDescent="0.2">
      <c r="B161" s="1433"/>
      <c r="C161" s="1434"/>
      <c r="D161" s="1434"/>
      <c r="E161" s="1434"/>
      <c r="F161" s="1435"/>
    </row>
    <row r="162" spans="2:6" ht="14.25" customHeight="1" x14ac:dyDescent="0.2">
      <c r="B162" s="1433"/>
      <c r="C162" s="1434"/>
      <c r="D162" s="1434"/>
      <c r="E162" s="1434"/>
      <c r="F162" s="1435"/>
    </row>
    <row r="163" spans="2:6" ht="14.25" customHeight="1" x14ac:dyDescent="0.2">
      <c r="B163" s="1433"/>
      <c r="C163" s="1434"/>
      <c r="D163" s="1434"/>
      <c r="E163" s="1434"/>
      <c r="F163" s="1435"/>
    </row>
    <row r="164" spans="2:6" ht="14.25" customHeight="1" x14ac:dyDescent="0.2">
      <c r="B164" s="1433"/>
      <c r="C164" s="1434"/>
      <c r="D164" s="1434"/>
      <c r="E164" s="1434"/>
      <c r="F164" s="1435"/>
    </row>
    <row r="165" spans="2:6" ht="14.25" customHeight="1" x14ac:dyDescent="0.2">
      <c r="B165" s="1433"/>
      <c r="C165" s="1434"/>
      <c r="D165" s="1434"/>
      <c r="E165" s="1434"/>
      <c r="F165" s="1435"/>
    </row>
    <row r="166" spans="2:6" ht="14.25" customHeight="1" x14ac:dyDescent="0.2">
      <c r="B166" s="1433"/>
      <c r="C166" s="1434"/>
      <c r="D166" s="1434"/>
      <c r="E166" s="1434"/>
      <c r="F166" s="1435"/>
    </row>
    <row r="167" spans="2:6" ht="14.25" customHeight="1" x14ac:dyDescent="0.2">
      <c r="B167" s="1433"/>
      <c r="C167" s="1434"/>
      <c r="D167" s="1434"/>
      <c r="E167" s="1434"/>
      <c r="F167" s="1435"/>
    </row>
    <row r="168" spans="2:6" ht="14.25" customHeight="1" x14ac:dyDescent="0.2">
      <c r="B168" s="1433"/>
      <c r="C168" s="1434"/>
      <c r="D168" s="1434"/>
      <c r="E168" s="1434"/>
      <c r="F168" s="1435"/>
    </row>
    <row r="169" spans="2:6" ht="14.25" customHeight="1" x14ac:dyDescent="0.2">
      <c r="B169" s="1433"/>
      <c r="C169" s="1434"/>
      <c r="D169" s="1434"/>
      <c r="E169" s="1434"/>
      <c r="F169" s="1435"/>
    </row>
    <row r="170" spans="2:6" ht="14.25" customHeight="1" x14ac:dyDescent="0.2">
      <c r="B170" s="1433"/>
      <c r="C170" s="1434"/>
      <c r="D170" s="1434"/>
      <c r="E170" s="1434"/>
      <c r="F170" s="1435"/>
    </row>
    <row r="171" spans="2:6" ht="14.25" customHeight="1" x14ac:dyDescent="0.2">
      <c r="B171" s="1433"/>
      <c r="C171" s="1434"/>
      <c r="D171" s="1434"/>
      <c r="E171" s="1434"/>
      <c r="F171" s="1435"/>
    </row>
    <row r="172" spans="2:6" ht="14.25" customHeight="1" x14ac:dyDescent="0.2">
      <c r="B172" s="1433"/>
      <c r="C172" s="1434"/>
      <c r="D172" s="1434"/>
      <c r="E172" s="1434"/>
      <c r="F172" s="1435"/>
    </row>
    <row r="173" spans="2:6" ht="14.25" customHeight="1" x14ac:dyDescent="0.2">
      <c r="B173" s="1433"/>
      <c r="C173" s="1434"/>
      <c r="D173" s="1434"/>
      <c r="E173" s="1434"/>
      <c r="F173" s="1435"/>
    </row>
    <row r="174" spans="2:6" ht="14.25" customHeight="1" x14ac:dyDescent="0.2">
      <c r="B174" s="1433"/>
      <c r="C174" s="1434"/>
      <c r="D174" s="1434"/>
      <c r="E174" s="1434"/>
      <c r="F174" s="1435"/>
    </row>
    <row r="175" spans="2:6" ht="14.25" customHeight="1" x14ac:dyDescent="0.2">
      <c r="B175" s="1433"/>
      <c r="C175" s="1434"/>
      <c r="D175" s="1434"/>
      <c r="E175" s="1434"/>
      <c r="F175" s="1435"/>
    </row>
    <row r="176" spans="2:6" ht="14.25" customHeight="1" x14ac:dyDescent="0.2">
      <c r="B176" s="1433"/>
      <c r="C176" s="1434"/>
      <c r="D176" s="1434"/>
      <c r="E176" s="1434"/>
      <c r="F176" s="1435"/>
    </row>
    <row r="177" spans="2:6" ht="14.25" customHeight="1" x14ac:dyDescent="0.2">
      <c r="B177" s="1433"/>
      <c r="C177" s="1434"/>
      <c r="D177" s="1434"/>
      <c r="E177" s="1434"/>
      <c r="F177" s="1435"/>
    </row>
    <row r="178" spans="2:6" ht="14.25" customHeight="1" x14ac:dyDescent="0.2">
      <c r="B178" s="1433"/>
      <c r="C178" s="1434"/>
      <c r="D178" s="1434"/>
      <c r="E178" s="1434"/>
      <c r="F178" s="1435"/>
    </row>
    <row r="179" spans="2:6" ht="14.25" customHeight="1" x14ac:dyDescent="0.2">
      <c r="B179" s="1433"/>
      <c r="C179" s="1434"/>
      <c r="D179" s="1434"/>
      <c r="E179" s="1434"/>
      <c r="F179" s="1435"/>
    </row>
    <row r="180" spans="2:6" ht="14.25" customHeight="1" x14ac:dyDescent="0.2">
      <c r="B180" s="1433"/>
      <c r="C180" s="1434"/>
      <c r="D180" s="1434"/>
      <c r="E180" s="1434"/>
      <c r="F180" s="1435"/>
    </row>
    <row r="181" spans="2:6" ht="14.25" customHeight="1" x14ac:dyDescent="0.2">
      <c r="B181" s="1433"/>
      <c r="C181" s="1434"/>
      <c r="D181" s="1434"/>
      <c r="E181" s="1434"/>
      <c r="F181" s="1435"/>
    </row>
    <row r="182" spans="2:6" ht="14.25" customHeight="1" x14ac:dyDescent="0.2">
      <c r="B182" s="1433"/>
      <c r="C182" s="1434"/>
      <c r="D182" s="1434"/>
      <c r="E182" s="1434"/>
      <c r="F182" s="1435"/>
    </row>
    <row r="183" spans="2:6" ht="14.25" customHeight="1" x14ac:dyDescent="0.2">
      <c r="B183" s="1433"/>
      <c r="C183" s="1434"/>
      <c r="D183" s="1434"/>
      <c r="E183" s="1434"/>
      <c r="F183" s="1435"/>
    </row>
    <row r="184" spans="2:6" ht="14.25" customHeight="1" x14ac:dyDescent="0.2">
      <c r="B184" s="1433"/>
      <c r="C184" s="1434"/>
      <c r="D184" s="1434"/>
      <c r="E184" s="1434"/>
      <c r="F184" s="1435"/>
    </row>
    <row r="185" spans="2:6" ht="14.25" customHeight="1" x14ac:dyDescent="0.2">
      <c r="B185" s="1433"/>
      <c r="C185" s="1434"/>
      <c r="D185" s="1434"/>
      <c r="E185" s="1434"/>
      <c r="F185" s="1435"/>
    </row>
    <row r="186" spans="2:6" ht="14.25" customHeight="1" x14ac:dyDescent="0.2">
      <c r="B186" s="1433"/>
      <c r="C186" s="1434"/>
      <c r="D186" s="1434"/>
      <c r="E186" s="1434"/>
      <c r="F186" s="1435"/>
    </row>
    <row r="187" spans="2:6" ht="14.25" customHeight="1" x14ac:dyDescent="0.2">
      <c r="B187" s="1433"/>
      <c r="C187" s="1434"/>
      <c r="D187" s="1434"/>
      <c r="E187" s="1434"/>
      <c r="F187" s="1435"/>
    </row>
    <row r="188" spans="2:6" ht="14.25" customHeight="1" x14ac:dyDescent="0.2">
      <c r="B188" s="1433"/>
      <c r="C188" s="1434"/>
      <c r="D188" s="1434"/>
      <c r="E188" s="1434"/>
      <c r="F188" s="1435"/>
    </row>
    <row r="189" spans="2:6" ht="14.25" customHeight="1" x14ac:dyDescent="0.2">
      <c r="B189" s="1433"/>
      <c r="C189" s="1434"/>
      <c r="D189" s="1434"/>
      <c r="E189" s="1434"/>
      <c r="F189" s="1435"/>
    </row>
    <row r="190" spans="2:6" ht="14.25" customHeight="1" x14ac:dyDescent="0.2">
      <c r="B190" s="1433"/>
      <c r="C190" s="1434"/>
      <c r="D190" s="1434"/>
      <c r="E190" s="1434"/>
      <c r="F190" s="1435"/>
    </row>
    <row r="191" spans="2:6" ht="14.25" customHeight="1" x14ac:dyDescent="0.2">
      <c r="B191" s="1433"/>
      <c r="C191" s="1434"/>
      <c r="D191" s="1434"/>
      <c r="E191" s="1434"/>
      <c r="F191" s="1435"/>
    </row>
    <row r="192" spans="2:6" ht="14.25" customHeight="1" x14ac:dyDescent="0.2">
      <c r="B192" s="1433"/>
      <c r="C192" s="1434"/>
      <c r="D192" s="1434"/>
      <c r="E192" s="1434"/>
      <c r="F192" s="1435"/>
    </row>
    <row r="193" spans="1:6" ht="14.25" customHeight="1" x14ac:dyDescent="0.2">
      <c r="B193" s="1433"/>
      <c r="C193" s="1434"/>
      <c r="D193" s="1434"/>
      <c r="E193" s="1434"/>
      <c r="F193" s="1435"/>
    </row>
    <row r="194" spans="1:6" ht="14.25" customHeight="1" x14ac:dyDescent="0.2">
      <c r="B194" s="1433"/>
      <c r="C194" s="1434"/>
      <c r="D194" s="1434"/>
      <c r="E194" s="1434"/>
      <c r="F194" s="1435"/>
    </row>
    <row r="195" spans="1:6" ht="14.25" customHeight="1" x14ac:dyDescent="0.2">
      <c r="B195" s="1433"/>
      <c r="C195" s="1434"/>
      <c r="D195" s="1434"/>
      <c r="E195" s="1434"/>
      <c r="F195" s="1435"/>
    </row>
    <row r="196" spans="1:6" ht="14.25" customHeight="1" x14ac:dyDescent="0.2">
      <c r="B196" s="1433"/>
      <c r="C196" s="1434"/>
      <c r="D196" s="1434"/>
      <c r="E196" s="1434"/>
      <c r="F196" s="1435"/>
    </row>
    <row r="197" spans="1:6" ht="14.25" customHeight="1" x14ac:dyDescent="0.2">
      <c r="B197" s="1433"/>
      <c r="C197" s="1434"/>
      <c r="D197" s="1434"/>
      <c r="E197" s="1434"/>
      <c r="F197" s="1435"/>
    </row>
    <row r="198" spans="1:6" ht="14.25" customHeight="1" x14ac:dyDescent="0.2">
      <c r="B198" s="1433"/>
      <c r="C198" s="1434"/>
      <c r="D198" s="1434"/>
      <c r="E198" s="1434"/>
      <c r="F198" s="1435"/>
    </row>
    <row r="199" spans="1:6" ht="15" customHeight="1" x14ac:dyDescent="0.2">
      <c r="B199" s="1433"/>
      <c r="C199" s="1434"/>
      <c r="D199" s="1434"/>
      <c r="E199" s="1434"/>
      <c r="F199" s="1435"/>
    </row>
    <row r="200" spans="1:6" ht="14.25" customHeight="1" x14ac:dyDescent="0.2">
      <c r="B200" s="1433"/>
      <c r="C200" s="1434"/>
      <c r="D200" s="1434"/>
      <c r="E200" s="1434"/>
      <c r="F200" s="1435"/>
    </row>
    <row r="201" spans="1:6" ht="14.25" customHeight="1" x14ac:dyDescent="0.2">
      <c r="B201" s="1433"/>
      <c r="C201" s="1434"/>
      <c r="D201" s="1434"/>
      <c r="E201" s="1434"/>
      <c r="F201" s="1435"/>
    </row>
    <row r="202" spans="1:6" ht="15" x14ac:dyDescent="0.2">
      <c r="B202" s="1433"/>
      <c r="C202" s="1434"/>
      <c r="D202" s="1434"/>
      <c r="E202" s="1434"/>
      <c r="F202" s="1435"/>
    </row>
    <row r="203" spans="1:6" ht="15" x14ac:dyDescent="0.2">
      <c r="B203" s="1433"/>
      <c r="C203" s="1434"/>
      <c r="D203" s="1434"/>
      <c r="E203" s="1434"/>
      <c r="F203" s="1435"/>
    </row>
    <row r="204" spans="1:6" ht="15" x14ac:dyDescent="0.2">
      <c r="B204" s="1433"/>
      <c r="C204" s="1434"/>
      <c r="D204" s="1434"/>
      <c r="E204" s="1434"/>
      <c r="F204" s="1435"/>
    </row>
    <row r="205" spans="1:6" ht="15" x14ac:dyDescent="0.2">
      <c r="B205" s="1433"/>
      <c r="C205" s="1434"/>
      <c r="D205" s="1434"/>
      <c r="E205" s="1434"/>
      <c r="F205" s="1435"/>
    </row>
    <row r="206" spans="1:6" ht="15" x14ac:dyDescent="0.2">
      <c r="B206" s="1433"/>
      <c r="C206" s="1434"/>
      <c r="D206" s="1434"/>
      <c r="E206" s="1434"/>
      <c r="F206" s="1435"/>
    </row>
    <row r="207" spans="1:6" ht="15" x14ac:dyDescent="0.2">
      <c r="A207" s="83"/>
      <c r="B207" s="1433"/>
      <c r="C207" s="1434"/>
      <c r="D207" s="1434"/>
      <c r="E207" s="1434"/>
      <c r="F207" s="1435"/>
    </row>
    <row r="208" spans="1:6" ht="15" x14ac:dyDescent="0.2">
      <c r="A208" s="83"/>
      <c r="B208" s="1436"/>
      <c r="C208" s="1437"/>
      <c r="D208" s="1437"/>
      <c r="E208" s="1437"/>
      <c r="F208" s="1438"/>
    </row>
    <row r="209" spans="1:6" ht="15" x14ac:dyDescent="0.2">
      <c r="A209" s="83"/>
      <c r="B209" s="84"/>
      <c r="C209" s="84"/>
      <c r="D209" s="84"/>
      <c r="E209" s="84"/>
      <c r="F209" s="84"/>
    </row>
  </sheetData>
  <sheetProtection algorithmName="SHA-512" hashValue="pl/xO7eZkUjCozAzgXRrjDtPz+C7OifAMlWx9Fv2yG+YkNVSM92TB8AivglfGtdOth7D1DGawrn22tWxFPR1pw==" saltValue="JZK5QN7kncxOFHZB10vaeg==" spinCount="100000" sheet="1" objects="1" scenarios="1" selectLockedCells="1"/>
  <dataConsolidate/>
  <mergeCells count="52">
    <mergeCell ref="B207:F207"/>
    <mergeCell ref="B208:F208"/>
    <mergeCell ref="B201:F201"/>
    <mergeCell ref="B202:F202"/>
    <mergeCell ref="B203:F203"/>
    <mergeCell ref="B204:F204"/>
    <mergeCell ref="B205:F205"/>
    <mergeCell ref="B206:F206"/>
    <mergeCell ref="B200:F200"/>
    <mergeCell ref="B194:F194"/>
    <mergeCell ref="B195:F195"/>
    <mergeCell ref="B196:F196"/>
    <mergeCell ref="B197:F197"/>
    <mergeCell ref="B198:F198"/>
    <mergeCell ref="B199:F199"/>
    <mergeCell ref="C148:E148"/>
    <mergeCell ref="C152:E152"/>
    <mergeCell ref="B183:F183"/>
    <mergeCell ref="B184:F184"/>
    <mergeCell ref="B169:F169"/>
    <mergeCell ref="B170:F170"/>
    <mergeCell ref="B171:F171"/>
    <mergeCell ref="B172:F172"/>
    <mergeCell ref="B173:F173"/>
    <mergeCell ref="B174:F174"/>
    <mergeCell ref="B175:F175"/>
    <mergeCell ref="B176:F176"/>
    <mergeCell ref="B164:F164"/>
    <mergeCell ref="B165:F165"/>
    <mergeCell ref="B166:F166"/>
    <mergeCell ref="B167:F167"/>
    <mergeCell ref="B189:F189"/>
    <mergeCell ref="B190:F190"/>
    <mergeCell ref="B191:F191"/>
    <mergeCell ref="B192:F192"/>
    <mergeCell ref="B193:F193"/>
    <mergeCell ref="B187:F187"/>
    <mergeCell ref="B188:F188"/>
    <mergeCell ref="B177:F177"/>
    <mergeCell ref="B178:F178"/>
    <mergeCell ref="B179:F179"/>
    <mergeCell ref="B185:F185"/>
    <mergeCell ref="B186:F186"/>
    <mergeCell ref="B180:F180"/>
    <mergeCell ref="B181:F181"/>
    <mergeCell ref="B182:F182"/>
    <mergeCell ref="B168:F168"/>
    <mergeCell ref="B159:F159"/>
    <mergeCell ref="B160:F160"/>
    <mergeCell ref="B161:F161"/>
    <mergeCell ref="B162:F162"/>
    <mergeCell ref="B163:F163"/>
  </mergeCells>
  <conditionalFormatting sqref="G147">
    <cfRule type="cellIs" dxfId="43" priority="8" stopIfTrue="1" operator="lessThan">
      <formula>1</formula>
    </cfRule>
  </conditionalFormatting>
  <conditionalFormatting sqref="G16:X64">
    <cfRule type="expression" dxfId="42" priority="7">
      <formula>$X$16</formula>
    </cfRule>
  </conditionalFormatting>
  <conditionalFormatting sqref="I6:I14 G16:X128">
    <cfRule type="expression" dxfId="41" priority="4" stopIfTrue="1">
      <formula>$AB$78</formula>
    </cfRule>
    <cfRule type="expression" dxfId="40" priority="5">
      <formula>$X$77</formula>
    </cfRule>
  </conditionalFormatting>
  <conditionalFormatting sqref="F141">
    <cfRule type="expression" dxfId="39" priority="1">
      <formula>$B$141=""</formula>
    </cfRule>
  </conditionalFormatting>
  <dataValidations count="5">
    <dataValidation type="list" allowBlank="1" showInputMessage="1" showErrorMessage="1" prompt="Geef aan of de deelnemer voor dit project BTW-plichtig of -vrijgesteld is; BTW-plichtig: voer de kosten op excl. BTW; BTW-vrijgesteld: voer de kosten op incl. BTW." sqref="D9" xr:uid="{00000000-0002-0000-1C00-000000000000}">
      <formula1>BTW</formula1>
    </dataValidation>
    <dataValidation allowBlank="1" showErrorMessage="1" sqref="G11" xr:uid="{00000000-0002-0000-1C00-000001000000}"/>
    <dataValidation type="list" allowBlank="1" showInputMessage="1" showErrorMessage="1" sqref="F142" xr:uid="{00000000-0002-0000-1C00-000002000000}">
      <formula1>Opslag</formula1>
    </dataValidation>
    <dataValidation type="list" allowBlank="1" showInputMessage="1" showErrorMessage="1" sqref="D10" xr:uid="{00000000-0002-0000-1C00-000003000000}">
      <formula1>DemoKeuze</formula1>
    </dataValidation>
    <dataValidation type="list" allowBlank="1" showInputMessage="1" showErrorMessage="1" sqref="D11" xr:uid="{D3296727-8EF8-4D68-8DFA-24EEFE1DCCE5}">
      <formula1>IF($D$10&lt;&gt;"&lt;maak een keuze&gt;",IF($X$77=FALSE,ReferentieKeuze,IF($AB$78=FALSE,ReferentieKeuze47,"n.v.t.")),RefLeeg)</formula1>
    </dataValidation>
  </dataValidations>
  <hyperlinks>
    <hyperlink ref="B143" location="Subsidiepercentages!Afdrukbereik" display="Maximaal subsidiepercentage (voor informatie, zie tabblad 'Subsidiepercentages')" xr:uid="{00000000-0004-0000-1C00-000000000000}"/>
    <hyperlink ref="B9" location="'Uitleg Demo (geen infra)'!A1" display="BTW (voor informatie, zie tabblad 'Uitleg Pilot')" xr:uid="{00000000-0004-0000-1C00-000001000000}"/>
    <hyperlink ref="I12" r:id="rId1" xr:uid="{00000000-0004-0000-1C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1" max="19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70">
    <tabColor rgb="FFFFFF00"/>
    <pageSetUpPr fitToPage="1"/>
  </sheetPr>
  <dimension ref="A1:AH80"/>
  <sheetViews>
    <sheetView showGridLines="0" zoomScaleNormal="100" workbookViewId="0">
      <selection activeCell="D48" sqref="D48"/>
    </sheetView>
  </sheetViews>
  <sheetFormatPr defaultColWidth="9.140625" defaultRowHeight="10.5" x14ac:dyDescent="0.15"/>
  <cols>
    <col min="1" max="1" width="3.85546875" style="102" customWidth="1"/>
    <col min="2" max="2" width="43" style="102" customWidth="1"/>
    <col min="3" max="7" width="15.28515625" style="102" customWidth="1"/>
    <col min="8" max="8" width="5.42578125" style="102" customWidth="1"/>
    <col min="9" max="13" width="15.28515625" style="102" customWidth="1"/>
    <col min="14" max="14" width="5.42578125" style="102" customWidth="1"/>
    <col min="15" max="15" width="15.28515625" style="102" customWidth="1"/>
    <col min="16" max="16" width="5.42578125" style="102" customWidth="1"/>
    <col min="17" max="17" width="15.28515625" style="102" customWidth="1"/>
    <col min="18" max="18" width="5.42578125" style="102" customWidth="1"/>
    <col min="19" max="19" width="15.28515625" style="102" customWidth="1"/>
    <col min="20" max="20" width="5.42578125" style="102" customWidth="1"/>
    <col min="21" max="21" width="15.28515625" style="102" customWidth="1"/>
    <col min="22" max="22" width="5.42578125" style="102" customWidth="1"/>
    <col min="23" max="23" width="15.28515625" style="102" customWidth="1"/>
    <col min="24" max="24" width="5.42578125" style="102" customWidth="1"/>
    <col min="25" max="25" width="15.28515625" style="102" customWidth="1"/>
    <col min="26" max="26" width="5.42578125" style="102" customWidth="1"/>
    <col min="27" max="27" width="15.28515625" style="102" customWidth="1"/>
    <col min="28" max="28" width="9.140625" style="102" customWidth="1"/>
    <col min="29" max="29" width="16.42578125" style="102" hidden="1" customWidth="1"/>
    <col min="30" max="30" width="16.140625" style="102" hidden="1" customWidth="1"/>
    <col min="31" max="31" width="16.28515625" style="102" hidden="1" customWidth="1"/>
    <col min="32" max="32" width="15.7109375" style="102" hidden="1" customWidth="1"/>
    <col min="33" max="33" width="15.85546875" style="102" hidden="1" customWidth="1"/>
    <col min="34" max="34" width="16.140625" style="102" hidden="1" customWidth="1"/>
    <col min="35" max="41" width="9.140625" style="102" customWidth="1"/>
    <col min="42" max="16384" width="9.140625" style="102"/>
  </cols>
  <sheetData>
    <row r="1" spans="1:34" s="113" customFormat="1" x14ac:dyDescent="0.15">
      <c r="A1" s="968" t="s">
        <v>120</v>
      </c>
      <c r="B1" s="969"/>
      <c r="C1" s="969" t="s">
        <v>71</v>
      </c>
      <c r="D1" s="970" t="str">
        <f>Project!B14</f>
        <v>[Dit veld wordt door RVO ingevuld]</v>
      </c>
      <c r="E1" s="971"/>
      <c r="F1" s="971"/>
      <c r="G1" s="971"/>
      <c r="H1" s="971"/>
      <c r="I1" s="971"/>
      <c r="J1" s="971"/>
      <c r="K1" s="971"/>
      <c r="L1" s="971"/>
      <c r="M1" s="971"/>
      <c r="N1" s="971"/>
      <c r="O1" s="971"/>
      <c r="P1" s="971"/>
      <c r="Q1" s="971"/>
      <c r="R1" s="971"/>
      <c r="S1" s="971"/>
      <c r="T1" s="971"/>
      <c r="U1" s="971"/>
      <c r="V1" s="971"/>
      <c r="W1" s="971"/>
      <c r="X1" s="971"/>
      <c r="Y1" s="971"/>
      <c r="Z1" s="971"/>
      <c r="AA1" s="972"/>
    </row>
    <row r="2" spans="1:34" s="113" customFormat="1" ht="12" thickBot="1" x14ac:dyDescent="0.25">
      <c r="A2" s="973"/>
      <c r="B2" s="974"/>
      <c r="C2" s="974" t="s">
        <v>56</v>
      </c>
      <c r="D2" s="975">
        <f>Project!B17</f>
        <v>0</v>
      </c>
      <c r="E2" s="976"/>
      <c r="F2" s="976"/>
      <c r="G2" s="976"/>
      <c r="H2" s="976"/>
      <c r="I2" s="976"/>
      <c r="J2" s="976"/>
      <c r="K2" s="976"/>
      <c r="L2" s="976"/>
      <c r="M2" s="976"/>
      <c r="N2" s="976"/>
      <c r="O2" s="977"/>
      <c r="P2" s="977"/>
      <c r="Q2" s="977"/>
      <c r="R2" s="977"/>
      <c r="S2" s="977"/>
      <c r="T2" s="977"/>
      <c r="U2" s="977"/>
      <c r="V2" s="977"/>
      <c r="W2" s="977"/>
      <c r="X2" s="977"/>
      <c r="Y2" s="977"/>
      <c r="Z2" s="977"/>
      <c r="AA2" s="978"/>
    </row>
    <row r="3" spans="1:34" s="107" customFormat="1" x14ac:dyDescent="0.15">
      <c r="A3" s="103"/>
      <c r="B3" s="103"/>
      <c r="C3" s="104"/>
      <c r="D3" s="104"/>
      <c r="E3" s="105"/>
      <c r="F3" s="105"/>
      <c r="G3" s="105"/>
      <c r="H3" s="105"/>
      <c r="I3" s="105"/>
      <c r="J3" s="105"/>
      <c r="K3" s="105"/>
      <c r="L3" s="105"/>
      <c r="M3" s="105"/>
      <c r="N3" s="105"/>
      <c r="O3" s="105"/>
      <c r="P3" s="105"/>
      <c r="Q3" s="105"/>
      <c r="R3" s="105"/>
      <c r="S3" s="105"/>
      <c r="T3" s="105"/>
      <c r="U3" s="106"/>
      <c r="W3" s="106"/>
    </row>
    <row r="4" spans="1:34" ht="11.25" thickBot="1" x14ac:dyDescent="0.2">
      <c r="A4" s="108" t="s">
        <v>128</v>
      </c>
      <c r="B4" s="109"/>
      <c r="C4" s="110"/>
      <c r="D4" s="109"/>
      <c r="E4" s="111"/>
      <c r="F4" s="111"/>
      <c r="G4" s="105"/>
      <c r="H4" s="105"/>
      <c r="I4" s="105"/>
      <c r="J4" s="105"/>
      <c r="K4" s="105"/>
      <c r="L4" s="105"/>
      <c r="M4" s="105"/>
      <c r="N4" s="105"/>
    </row>
    <row r="5" spans="1:34" ht="22.5" customHeight="1" thickBot="1" x14ac:dyDescent="0.2">
      <c r="A5" s="348"/>
      <c r="B5" s="112" t="s">
        <v>14</v>
      </c>
      <c r="C5" s="303" t="s">
        <v>77</v>
      </c>
      <c r="D5" s="304"/>
      <c r="E5" s="304"/>
      <c r="F5" s="304"/>
      <c r="G5" s="304"/>
      <c r="H5" s="302"/>
      <c r="I5" s="303" t="s">
        <v>183</v>
      </c>
      <c r="J5" s="304"/>
      <c r="K5" s="304"/>
      <c r="L5" s="304"/>
      <c r="M5" s="304"/>
      <c r="N5" s="302"/>
      <c r="O5" s="1067" t="s">
        <v>518</v>
      </c>
      <c r="P5" s="902"/>
      <c r="Q5" s="303" t="s">
        <v>80</v>
      </c>
      <c r="R5" s="304"/>
      <c r="S5" s="304"/>
      <c r="T5" s="304"/>
      <c r="U5" s="304"/>
      <c r="V5" s="304"/>
      <c r="W5" s="304"/>
      <c r="X5" s="304"/>
      <c r="Y5" s="304"/>
      <c r="Z5" s="305"/>
      <c r="AA5" s="1062"/>
      <c r="AC5" s="140" t="s">
        <v>163</v>
      </c>
      <c r="AD5" s="113"/>
      <c r="AE5" s="113"/>
      <c r="AH5" s="140" t="s">
        <v>184</v>
      </c>
    </row>
    <row r="6" spans="1:34" ht="21.75" customHeight="1" thickBot="1" x14ac:dyDescent="0.2">
      <c r="A6" s="349"/>
      <c r="B6" s="114"/>
      <c r="C6" s="527" t="s">
        <v>202</v>
      </c>
      <c r="D6" s="1066" t="s">
        <v>289</v>
      </c>
      <c r="E6" s="531" t="s">
        <v>296</v>
      </c>
      <c r="F6" s="531" t="s">
        <v>570</v>
      </c>
      <c r="G6" s="1061" t="s">
        <v>64</v>
      </c>
      <c r="H6" s="305"/>
      <c r="I6" s="527" t="s">
        <v>202</v>
      </c>
      <c r="J6" s="1066" t="s">
        <v>289</v>
      </c>
      <c r="K6" s="531" t="s">
        <v>296</v>
      </c>
      <c r="L6" s="531" t="s">
        <v>570</v>
      </c>
      <c r="M6" s="1061" t="s">
        <v>64</v>
      </c>
      <c r="N6" s="305"/>
      <c r="O6" s="902" t="s">
        <v>64</v>
      </c>
      <c r="P6" s="902"/>
      <c r="Q6" s="1064" t="s">
        <v>202</v>
      </c>
      <c r="R6" s="1065"/>
      <c r="S6" s="303" t="s">
        <v>289</v>
      </c>
      <c r="T6" s="305"/>
      <c r="U6" s="303" t="s">
        <v>296</v>
      </c>
      <c r="V6" s="305"/>
      <c r="W6" s="303" t="s">
        <v>570</v>
      </c>
      <c r="X6" s="305"/>
      <c r="Y6" s="303" t="s">
        <v>64</v>
      </c>
      <c r="Z6" s="305"/>
      <c r="AA6" s="1063" t="s">
        <v>555</v>
      </c>
      <c r="AC6" s="115" t="s">
        <v>92</v>
      </c>
      <c r="AD6" s="135" t="s">
        <v>161</v>
      </c>
      <c r="AE6" s="116" t="s">
        <v>144</v>
      </c>
      <c r="AF6" s="116" t="s">
        <v>162</v>
      </c>
      <c r="AH6" s="168" t="s">
        <v>185</v>
      </c>
    </row>
    <row r="7" spans="1:34" x14ac:dyDescent="0.15">
      <c r="A7" s="350" t="s">
        <v>269</v>
      </c>
      <c r="B7" s="260">
        <f>Project!B24</f>
        <v>0</v>
      </c>
      <c r="C7" s="528">
        <f t="array" aca="1" ref="C7" ca="1">INDIRECT("'Pilot "&amp;A7&amp;"'!L176")+INDIRECT("'Pilot "&amp;A7&amp;"'!L177")</f>
        <v>0</v>
      </c>
      <c r="D7" s="532" cm="1">
        <f t="array" aca="1" ref="D7" ca="1">INDIRECT("'Demo "&amp;A7&amp;" (geen infra)'!F151")+INDIRECT("'Demo "&amp;A7&amp;" (geen infra)'!F152")</f>
        <v>0</v>
      </c>
      <c r="E7" s="532" cm="1">
        <f t="array" aca="1" ref="E7" ca="1">INDIRECT("'Demo-infra "&amp;A7&amp;"'!G100")+INDIRECT("'Demo-infra "&amp;A7&amp;"'!G101")</f>
        <v>0</v>
      </c>
      <c r="F7" s="532">
        <f t="array" aca="1" ref="F7" ca="1">INDIRECT("'Test Infra "&amp;A7&amp;"'!G103")+INDIRECT("'Test Infra "&amp;A7&amp;"'!G104")</f>
        <v>0</v>
      </c>
      <c r="G7" s="532">
        <f ca="1">SUM(C7:F7)</f>
        <v>0</v>
      </c>
      <c r="H7" s="536">
        <f t="shared" ref="H7:H18" ca="1" si="0">IF(G7&gt;0,G7/$G$18,0)</f>
        <v>0</v>
      </c>
      <c r="I7" s="528" cm="1">
        <f t="array" aca="1" ref="I7" ca="1">INDIRECT("'Pilot "&amp;A7&amp;"'!L176")</f>
        <v>0</v>
      </c>
      <c r="J7" s="532" cm="1">
        <f t="array" aca="1" ref="J7" ca="1">INDIRECT("'Demo "&amp;A7&amp;" (geen infra)'!F151")</f>
        <v>0</v>
      </c>
      <c r="K7" s="532" cm="1">
        <f t="array" aca="1" ref="K7" ca="1">INDIRECT("'Demo-infra "&amp;A7&amp;"'!G100")</f>
        <v>0</v>
      </c>
      <c r="L7" s="532">
        <f t="array" aca="1" ref="L7" ca="1">INDIRECT("'Test Infra "&amp;A7&amp;"'!G103")</f>
        <v>0</v>
      </c>
      <c r="M7" s="532">
        <f ca="1">SUM(I7:L7)</f>
        <v>0</v>
      </c>
      <c r="N7" s="536">
        <f t="shared" ref="N7:N18" ca="1" si="1">IF(M7&gt;0,M7/$M$18,0)</f>
        <v>0</v>
      </c>
      <c r="O7" s="903">
        <f t="shared" ref="O7:O17" ca="1" si="2">SUMIF(INDIRECT("'Pilot "&amp;A7&amp;"'!K:K"),"RI",INDIRECT("'Pilot "&amp;A7&amp;"'!L:L"))</f>
        <v>0</v>
      </c>
      <c r="P7" s="536">
        <f t="shared" ref="P7:P18" ca="1" si="3">IF(O7&gt;0,O7/$O$18,0)</f>
        <v>0</v>
      </c>
      <c r="Q7" s="528" cm="1">
        <f t="array" aca="1" ref="Q7" ca="1">INDIRECT("'Pilot "&amp;A7&amp;"'!L171")</f>
        <v>0</v>
      </c>
      <c r="R7" s="1075">
        <f ca="1">IF(J7&gt;0,Q7/J7,0)</f>
        <v>0</v>
      </c>
      <c r="S7" s="528">
        <f t="array" aca="1" ref="S7" ca="1">INDIRECT("'Demo "&amp;A7&amp;" (geen infra)'!G147")</f>
        <v>0</v>
      </c>
      <c r="T7" s="1075">
        <f ca="1">IF(K7&gt;0,S7/K7,0)</f>
        <v>0</v>
      </c>
      <c r="U7" s="528" cm="1">
        <f t="array" aca="1" ref="U7" ca="1">INDIRECT("'Demo-infra "&amp;A7&amp;"'!H96")</f>
        <v>0</v>
      </c>
      <c r="V7" s="538">
        <f t="shared" ref="V7:V18" ca="1" si="4">IF(K7&gt;0,U7/K7,0)</f>
        <v>0</v>
      </c>
      <c r="W7" s="528">
        <f t="array" aca="1" ref="W7" ca="1">INDIRECT("'Test Infra "&amp;A7&amp;"'!G99")</f>
        <v>0</v>
      </c>
      <c r="X7" s="538">
        <f ca="1">IF(L7&gt;0,W7/L7,0)</f>
        <v>0</v>
      </c>
      <c r="Y7" s="528">
        <f ca="1">Q7+S7+U7+W7</f>
        <v>0</v>
      </c>
      <c r="Z7" s="538">
        <f t="shared" ref="Z7:Z18" ca="1" si="5">IF(M7&gt;0,Y7/M7,0)</f>
        <v>0</v>
      </c>
      <c r="AA7" s="262">
        <f t="shared" ref="AA7:AA17" ca="1" si="6">IF(G7&gt;M7,G7-Y7,M7-Y7)</f>
        <v>0</v>
      </c>
      <c r="AC7" s="117" t="str">
        <f>IF(B7&gt;0,_xlfn.XLOOKUP(B7,Project!$B$24:$B$34,Project!$C$24:$C$34),"")</f>
        <v/>
      </c>
      <c r="AD7" s="138" t="str">
        <f>IF(AND(AC7&lt;&gt;"",AC7&lt;&gt;"&lt;maak een keuze&gt;"),_xlfn.XLOOKUP(AC7,Lijsten!$A$15:$A$22,Lijsten!$B$15:$B$22,0),"")</f>
        <v/>
      </c>
      <c r="AE7" s="118">
        <f>IF(AD7="Privaat",AA7,0)</f>
        <v>0</v>
      </c>
      <c r="AF7" s="141">
        <f>IF(AE7&gt;0,AE7-AE70,0)</f>
        <v>0</v>
      </c>
      <c r="AH7" s="263">
        <f>'Demo P (geen infra)'!$G$136+'Demo-Infra P'!$G$72</f>
        <v>0</v>
      </c>
    </row>
    <row r="8" spans="1:34" x14ac:dyDescent="0.15">
      <c r="A8" s="351" t="s">
        <v>66</v>
      </c>
      <c r="B8" s="261">
        <f>Project!B25</f>
        <v>0</v>
      </c>
      <c r="C8" s="529">
        <f t="array" aca="1" ref="C8" ca="1">INDIRECT("'Pilot "&amp;A8&amp;"'!L176")+INDIRECT("'Pilot "&amp;A8&amp;"'!L177")</f>
        <v>0</v>
      </c>
      <c r="D8" s="533" cm="1">
        <f t="array" aca="1" ref="D8" ca="1">INDIRECT("'Demo "&amp;A8&amp;" (geen infra)'!F151")+INDIRECT("'Demo "&amp;A8&amp;" (geen infra)'!F152")</f>
        <v>0</v>
      </c>
      <c r="E8" s="533" cm="1">
        <f t="array" aca="1" ref="E8" ca="1">INDIRECT("'Demo-infra "&amp;A8&amp;"'!G100")+INDIRECT("'Demo-infra "&amp;A8&amp;"'!G101")</f>
        <v>0</v>
      </c>
      <c r="F8" s="533">
        <f t="array" aca="1" ref="F8" ca="1">INDIRECT("'Test Infra "&amp;A8&amp;"'!G103")+INDIRECT("'Test Infra "&amp;A8&amp;"'!G104")</f>
        <v>0</v>
      </c>
      <c r="G8" s="533">
        <f t="shared" ref="G8:G17" ca="1" si="7">SUM(C8:F8)</f>
        <v>0</v>
      </c>
      <c r="H8" s="536">
        <f t="shared" ca="1" si="0"/>
        <v>0</v>
      </c>
      <c r="I8" s="529" cm="1">
        <f t="array" aca="1" ref="I8" ca="1">INDIRECT("'Pilot "&amp;A8&amp;"'!L176")</f>
        <v>0</v>
      </c>
      <c r="J8" s="533" cm="1">
        <f t="array" aca="1" ref="J8" ca="1">INDIRECT("'Demo "&amp;A8&amp;" (geen infra)'!F151")</f>
        <v>0</v>
      </c>
      <c r="K8" s="533" cm="1">
        <f t="array" aca="1" ref="K8" ca="1">INDIRECT("'Demo-infra "&amp;A8&amp;"'!G100")</f>
        <v>0</v>
      </c>
      <c r="L8" s="533">
        <f t="array" aca="1" ref="L8" ca="1">INDIRECT("'Test Infra "&amp;A8&amp;"'!G103")</f>
        <v>0</v>
      </c>
      <c r="M8" s="533">
        <f t="shared" ref="M8:M17" ca="1" si="8">SUM(I8:L8)</f>
        <v>0</v>
      </c>
      <c r="N8" s="536">
        <f t="shared" ca="1" si="1"/>
        <v>0</v>
      </c>
      <c r="O8" s="904">
        <f t="shared" ca="1" si="2"/>
        <v>0</v>
      </c>
      <c r="P8" s="536">
        <f t="shared" ca="1" si="3"/>
        <v>0</v>
      </c>
      <c r="Q8" s="529" cm="1">
        <f t="array" aca="1" ref="Q8" ca="1">INDIRECT("'Pilot "&amp;A8&amp;"'!L171")</f>
        <v>0</v>
      </c>
      <c r="R8" s="539">
        <f t="shared" ref="R8:R18" ca="1" si="9">IF(I8&gt;0,Q8/I8,0)</f>
        <v>0</v>
      </c>
      <c r="S8" s="529">
        <f t="array" aca="1" ref="S8" ca="1">INDIRECT("'Demo "&amp;A8&amp;" (geen infra)'!G147")</f>
        <v>0</v>
      </c>
      <c r="T8" s="539">
        <f t="shared" ref="T8:T18" ca="1" si="10">IF(J8&gt;0,S8/J8,0)</f>
        <v>0</v>
      </c>
      <c r="U8" s="529" cm="1">
        <f t="array" aca="1" ref="U8" ca="1">INDIRECT("'Demo-infra "&amp;A8&amp;"'!H96")</f>
        <v>0</v>
      </c>
      <c r="V8" s="539">
        <f t="shared" ca="1" si="4"/>
        <v>0</v>
      </c>
      <c r="W8" s="529">
        <f t="array" aca="1" ref="W8" ca="1">INDIRECT("'Test Infra "&amp;A8&amp;"'!G99")</f>
        <v>0</v>
      </c>
      <c r="X8" s="539">
        <f ca="1">IF(L8&gt;0,W8/L8,0)</f>
        <v>0</v>
      </c>
      <c r="Y8" s="529">
        <f t="shared" ref="Y8:Y18" ca="1" si="11">Q8+S8+U8+W8</f>
        <v>0</v>
      </c>
      <c r="Z8" s="539">
        <f t="shared" ca="1" si="5"/>
        <v>0</v>
      </c>
      <c r="AA8" s="906">
        <f t="shared" ca="1" si="6"/>
        <v>0</v>
      </c>
      <c r="AC8" s="117" t="str">
        <f>IF(B8&gt;0,_xlfn.XLOOKUP(B8,Project!$B$24:$B$34,Project!$C$24:$C$34),"")</f>
        <v/>
      </c>
      <c r="AD8" s="138" t="str">
        <f>IF(AND(AC8&lt;&gt;"",AC8&lt;&gt;"&lt;maak een keuze&gt;"),_xlfn.XLOOKUP(AC8,Lijsten!$A$15:$A$22,Lijsten!$B$15:$B$22,0),"")</f>
        <v/>
      </c>
      <c r="AE8" s="118">
        <f t="shared" ref="AE8:AE17" si="12">IF(AD8="Privaat",AA8,0)</f>
        <v>0</v>
      </c>
      <c r="AF8" s="141">
        <f>IF(AE8&gt;0,AE8-AE71,0)</f>
        <v>0</v>
      </c>
      <c r="AH8" s="263">
        <f>#N/A</f>
        <v>0</v>
      </c>
    </row>
    <row r="9" spans="1:34" x14ac:dyDescent="0.15">
      <c r="A9" s="351" t="s">
        <v>67</v>
      </c>
      <c r="B9" s="261">
        <f>Project!B26</f>
        <v>0</v>
      </c>
      <c r="C9" s="529">
        <f t="array" aca="1" ref="C9" ca="1">INDIRECT("'Pilot "&amp;A9&amp;"'!L176")+INDIRECT("'Pilot "&amp;A9&amp;"'!L177")</f>
        <v>0</v>
      </c>
      <c r="D9" s="533" cm="1">
        <f t="array" aca="1" ref="D9" ca="1">INDIRECT("'Demo "&amp;A9&amp;" (geen infra)'!F151")+INDIRECT("'Demo "&amp;A9&amp;" (geen infra)'!F152")</f>
        <v>0</v>
      </c>
      <c r="E9" s="533" cm="1">
        <f t="array" aca="1" ref="E9" ca="1">INDIRECT("'Demo-infra "&amp;A9&amp;"'!G100")+INDIRECT("'Demo-infra "&amp;A9&amp;"'!G101")</f>
        <v>0</v>
      </c>
      <c r="F9" s="1116"/>
      <c r="G9" s="533">
        <f t="shared" ca="1" si="7"/>
        <v>0</v>
      </c>
      <c r="H9" s="536">
        <f t="shared" ca="1" si="0"/>
        <v>0</v>
      </c>
      <c r="I9" s="529" cm="1">
        <f t="array" aca="1" ref="I9" ca="1">INDIRECT("'Pilot "&amp;A9&amp;"'!L176")</f>
        <v>0</v>
      </c>
      <c r="J9" s="533" cm="1">
        <f t="array" aca="1" ref="J9" ca="1">INDIRECT("'Demo "&amp;A9&amp;" (geen infra)'!F151")</f>
        <v>0</v>
      </c>
      <c r="K9" s="533" cm="1">
        <f t="array" aca="1" ref="K9" ca="1">INDIRECT("'Demo-infra "&amp;A9&amp;"'!G100")</f>
        <v>0</v>
      </c>
      <c r="L9" s="1116"/>
      <c r="M9" s="533">
        <f t="shared" ca="1" si="8"/>
        <v>0</v>
      </c>
      <c r="N9" s="536">
        <f t="shared" ca="1" si="1"/>
        <v>0</v>
      </c>
      <c r="O9" s="904">
        <f t="shared" ca="1" si="2"/>
        <v>0</v>
      </c>
      <c r="P9" s="536">
        <f t="shared" ca="1" si="3"/>
        <v>0</v>
      </c>
      <c r="Q9" s="529" cm="1">
        <f t="array" aca="1" ref="Q9" ca="1">INDIRECT("'Pilot "&amp;A9&amp;"'!L171")</f>
        <v>0</v>
      </c>
      <c r="R9" s="539">
        <f t="shared" ca="1" si="9"/>
        <v>0</v>
      </c>
      <c r="S9" s="529">
        <f t="array" aca="1" ref="S9" ca="1">INDIRECT("'Demo "&amp;A9&amp;" (geen infra)'!G147")</f>
        <v>0</v>
      </c>
      <c r="T9" s="539">
        <f t="shared" ca="1" si="10"/>
        <v>0</v>
      </c>
      <c r="U9" s="529" cm="1">
        <f t="array" aca="1" ref="U9" ca="1">INDIRECT("'Demo-infra "&amp;A9&amp;"'!H96")</f>
        <v>0</v>
      </c>
      <c r="V9" s="539">
        <f t="shared" ca="1" si="4"/>
        <v>0</v>
      </c>
      <c r="W9" s="1118"/>
      <c r="X9" s="539"/>
      <c r="Y9" s="529">
        <f t="shared" ca="1" si="11"/>
        <v>0</v>
      </c>
      <c r="Z9" s="539">
        <f t="shared" ca="1" si="5"/>
        <v>0</v>
      </c>
      <c r="AA9" s="906">
        <f t="shared" ca="1" si="6"/>
        <v>0</v>
      </c>
      <c r="AC9" s="117" t="str">
        <f>IF(B9&gt;0,_xlfn.XLOOKUP(B9,Project!$B$24:$B$34,Project!$C$24:$C$34),"")</f>
        <v/>
      </c>
      <c r="AD9" s="138" t="str">
        <f>IF(AND(AC9&lt;&gt;"",AC9&lt;&gt;"&lt;maak een keuze&gt;"),_xlfn.XLOOKUP(AC9,Lijsten!$A$15:$A$22,Lijsten!$B$15:$B$22,0),"")</f>
        <v/>
      </c>
      <c r="AE9" s="118">
        <f t="shared" si="12"/>
        <v>0</v>
      </c>
      <c r="AF9" s="141">
        <f>IF(AE9&gt;0,AE9-AE73,0)</f>
        <v>0</v>
      </c>
      <c r="AH9" s="263">
        <f>#N/A</f>
        <v>0</v>
      </c>
    </row>
    <row r="10" spans="1:34" x14ac:dyDescent="0.15">
      <c r="A10" s="351" t="s">
        <v>223</v>
      </c>
      <c r="B10" s="261">
        <f>Project!B27</f>
        <v>0</v>
      </c>
      <c r="C10" s="529">
        <f t="array" aca="1" ref="C10" ca="1">INDIRECT("'Pilot "&amp;A10&amp;"'!L176")+INDIRECT("'Pilot "&amp;A10&amp;"'!L177")</f>
        <v>0</v>
      </c>
      <c r="D10" s="533" cm="1">
        <f t="array" aca="1" ref="D10" ca="1">INDIRECT("'Demo "&amp;A10&amp;" (geen infra)'!F151")+INDIRECT("'Demo "&amp;A10&amp;" (geen infra)'!F152")</f>
        <v>0</v>
      </c>
      <c r="E10" s="533" cm="1">
        <f t="array" aca="1" ref="E10" ca="1">INDIRECT("'Demo-infra "&amp;A10&amp;"'!G100")+INDIRECT("'Demo-infra "&amp;A10&amp;"'!G101")</f>
        <v>0</v>
      </c>
      <c r="F10" s="1116"/>
      <c r="G10" s="533">
        <f t="shared" ca="1" si="7"/>
        <v>0</v>
      </c>
      <c r="H10" s="536">
        <f t="shared" ca="1" si="0"/>
        <v>0</v>
      </c>
      <c r="I10" s="529" cm="1">
        <f t="array" aca="1" ref="I10" ca="1">INDIRECT("'Pilot "&amp;A10&amp;"'!L176")</f>
        <v>0</v>
      </c>
      <c r="J10" s="533" cm="1">
        <f t="array" aca="1" ref="J10" ca="1">INDIRECT("'Demo "&amp;A10&amp;" (geen infra)'!F151")</f>
        <v>0</v>
      </c>
      <c r="K10" s="533" cm="1">
        <f t="array" aca="1" ref="K10" ca="1">INDIRECT("'Demo-infra "&amp;A10&amp;"'!G100")</f>
        <v>0</v>
      </c>
      <c r="L10" s="1116"/>
      <c r="M10" s="533">
        <f t="shared" ca="1" si="8"/>
        <v>0</v>
      </c>
      <c r="N10" s="536">
        <f t="shared" ca="1" si="1"/>
        <v>0</v>
      </c>
      <c r="O10" s="904">
        <f t="shared" ca="1" si="2"/>
        <v>0</v>
      </c>
      <c r="P10" s="536">
        <f t="shared" ca="1" si="3"/>
        <v>0</v>
      </c>
      <c r="Q10" s="529" cm="1">
        <f t="array" aca="1" ref="Q10" ca="1">INDIRECT("'Pilot "&amp;A10&amp;"'!L171")</f>
        <v>0</v>
      </c>
      <c r="R10" s="539">
        <f t="shared" ca="1" si="9"/>
        <v>0</v>
      </c>
      <c r="S10" s="529">
        <f t="array" aca="1" ref="S10" ca="1">INDIRECT("'Demo "&amp;A10&amp;" (geen infra)'!G147")</f>
        <v>0</v>
      </c>
      <c r="T10" s="539">
        <f t="shared" ca="1" si="10"/>
        <v>0</v>
      </c>
      <c r="U10" s="529" cm="1">
        <f t="array" aca="1" ref="U10" ca="1">INDIRECT("'Demo-infra "&amp;A10&amp;"'!H96")</f>
        <v>0</v>
      </c>
      <c r="V10" s="539">
        <f t="shared" ca="1" si="4"/>
        <v>0</v>
      </c>
      <c r="W10" s="1118"/>
      <c r="X10" s="539"/>
      <c r="Y10" s="529">
        <f t="shared" ca="1" si="11"/>
        <v>0</v>
      </c>
      <c r="Z10" s="539">
        <f t="shared" ca="1" si="5"/>
        <v>0</v>
      </c>
      <c r="AA10" s="906">
        <f t="shared" ca="1" si="6"/>
        <v>0</v>
      </c>
      <c r="AC10" s="117" t="str">
        <f>IF(B10&gt;0,_xlfn.XLOOKUP(B10,Project!$B$24:$B$34,Project!$C$24:$C$34),"")</f>
        <v/>
      </c>
      <c r="AD10" s="138" t="str">
        <f>IF(AND(AC10&lt;&gt;"",AC10&lt;&gt;"&lt;maak een keuze&gt;"),_xlfn.XLOOKUP(AC10,Lijsten!$A$15:$A$22,Lijsten!$B$15:$B$22,0),"")</f>
        <v/>
      </c>
      <c r="AE10" s="118">
        <f t="shared" si="12"/>
        <v>0</v>
      </c>
      <c r="AF10" s="141">
        <f>IF(AE10&gt;0,AE10-AE74,0)</f>
        <v>0</v>
      </c>
      <c r="AH10" s="263">
        <f>#N/A</f>
        <v>0</v>
      </c>
    </row>
    <row r="11" spans="1:34" x14ac:dyDescent="0.15">
      <c r="A11" s="351" t="s">
        <v>68</v>
      </c>
      <c r="B11" s="261">
        <f>Project!B28</f>
        <v>0</v>
      </c>
      <c r="C11" s="529">
        <f t="array" aca="1" ref="C11" ca="1">INDIRECT("'Pilot "&amp;A11&amp;"'!L176")+INDIRECT("'Pilot "&amp;A11&amp;"'!L177")</f>
        <v>0</v>
      </c>
      <c r="D11" s="533" cm="1">
        <f t="array" aca="1" ref="D11" ca="1">INDIRECT("'Demo "&amp;A11&amp;" (geen infra)'!F151")+INDIRECT("'Demo "&amp;A11&amp;" (geen infra)'!F152")</f>
        <v>0</v>
      </c>
      <c r="E11" s="533" cm="1">
        <f t="array" aca="1" ref="E11" ca="1">INDIRECT("'Demo-infra "&amp;A11&amp;"'!G100")+INDIRECT("'Demo-infra "&amp;A11&amp;"'!G101")</f>
        <v>0</v>
      </c>
      <c r="F11" s="1116"/>
      <c r="G11" s="533">
        <f t="shared" ca="1" si="7"/>
        <v>0</v>
      </c>
      <c r="H11" s="536">
        <f t="shared" ca="1" si="0"/>
        <v>0</v>
      </c>
      <c r="I11" s="529" cm="1">
        <f t="array" aca="1" ref="I11" ca="1">INDIRECT("'Pilot "&amp;A11&amp;"'!L176")</f>
        <v>0</v>
      </c>
      <c r="J11" s="533" cm="1">
        <f t="array" aca="1" ref="J11" ca="1">INDIRECT("'Demo "&amp;A11&amp;" (geen infra)'!F151")</f>
        <v>0</v>
      </c>
      <c r="K11" s="533" cm="1">
        <f t="array" aca="1" ref="K11" ca="1">INDIRECT("'Demo-infra "&amp;A11&amp;"'!G100")</f>
        <v>0</v>
      </c>
      <c r="L11" s="1116"/>
      <c r="M11" s="533">
        <f t="shared" ca="1" si="8"/>
        <v>0</v>
      </c>
      <c r="N11" s="536">
        <f t="shared" ca="1" si="1"/>
        <v>0</v>
      </c>
      <c r="O11" s="904">
        <f t="shared" ca="1" si="2"/>
        <v>0</v>
      </c>
      <c r="P11" s="536">
        <f t="shared" ca="1" si="3"/>
        <v>0</v>
      </c>
      <c r="Q11" s="529" cm="1">
        <f t="array" aca="1" ref="Q11" ca="1">INDIRECT("'Pilot "&amp;A11&amp;"'!L171")</f>
        <v>0</v>
      </c>
      <c r="R11" s="539">
        <f t="shared" ca="1" si="9"/>
        <v>0</v>
      </c>
      <c r="S11" s="529">
        <f t="array" aca="1" ref="S11" ca="1">INDIRECT("'Demo "&amp;A11&amp;" (geen infra)'!G147")</f>
        <v>0</v>
      </c>
      <c r="T11" s="539">
        <f t="shared" ca="1" si="10"/>
        <v>0</v>
      </c>
      <c r="U11" s="529" cm="1">
        <f t="array" aca="1" ref="U11" ca="1">INDIRECT("'Demo-infra "&amp;A11&amp;"'!H96")</f>
        <v>0</v>
      </c>
      <c r="V11" s="539">
        <f t="shared" ca="1" si="4"/>
        <v>0</v>
      </c>
      <c r="W11" s="1118"/>
      <c r="X11" s="539"/>
      <c r="Y11" s="529">
        <f t="shared" ca="1" si="11"/>
        <v>0</v>
      </c>
      <c r="Z11" s="539">
        <f t="shared" ca="1" si="5"/>
        <v>0</v>
      </c>
      <c r="AA11" s="906">
        <f t="shared" ca="1" si="6"/>
        <v>0</v>
      </c>
      <c r="AC11" s="117" t="str">
        <f>IF(B11&gt;0,_xlfn.XLOOKUP(B11,Project!$B$24:$B$34,Project!$C$24:$C$34),"")</f>
        <v/>
      </c>
      <c r="AD11" s="138" t="str">
        <f>IF(AND(AC11&lt;&gt;"",AC11&lt;&gt;"&lt;maak een keuze&gt;"),_xlfn.XLOOKUP(AC11,Lijsten!$A$15:$A$22,Lijsten!$B$15:$B$22,0),"")</f>
        <v/>
      </c>
      <c r="AE11" s="118">
        <f t="shared" si="12"/>
        <v>0</v>
      </c>
      <c r="AF11" s="141">
        <f t="shared" ref="AF11:AF17" si="13">IF(AE11&gt;0,AE11-AE36,0)</f>
        <v>0</v>
      </c>
      <c r="AH11" s="263">
        <f>#N/A</f>
        <v>0</v>
      </c>
    </row>
    <row r="12" spans="1:34" x14ac:dyDescent="0.15">
      <c r="A12" s="351" t="s">
        <v>338</v>
      </c>
      <c r="B12" s="261">
        <f>Project!B29</f>
        <v>0</v>
      </c>
      <c r="C12" s="529">
        <f t="array" aca="1" ref="C12" ca="1">INDIRECT("'Pilot "&amp;A12&amp;"'!L176")+INDIRECT("'Pilot "&amp;A12&amp;"'!L177")</f>
        <v>0</v>
      </c>
      <c r="D12" s="533" cm="1">
        <f t="array" aca="1" ref="D12" ca="1">INDIRECT("'Demo "&amp;A12&amp;" (geen infra)'!F151")+INDIRECT("'Demo "&amp;A12&amp;" (geen infra)'!F152")</f>
        <v>0</v>
      </c>
      <c r="E12" s="533" cm="1">
        <f t="array" aca="1" ref="E12" ca="1">INDIRECT("'Demo-infra "&amp;A12&amp;"'!G100")+INDIRECT("'Demo-infra "&amp;A12&amp;"'!G101")</f>
        <v>0</v>
      </c>
      <c r="F12" s="1116"/>
      <c r="G12" s="533">
        <f t="shared" ca="1" si="7"/>
        <v>0</v>
      </c>
      <c r="H12" s="536">
        <f t="shared" ca="1" si="0"/>
        <v>0</v>
      </c>
      <c r="I12" s="529" cm="1">
        <f t="array" aca="1" ref="I12" ca="1">INDIRECT("'Pilot "&amp;A12&amp;"'!L176")</f>
        <v>0</v>
      </c>
      <c r="J12" s="533" cm="1">
        <f t="array" aca="1" ref="J12" ca="1">INDIRECT("'Demo "&amp;A12&amp;" (geen infra)'!F151")</f>
        <v>0</v>
      </c>
      <c r="K12" s="533" cm="1">
        <f t="array" aca="1" ref="K12" ca="1">INDIRECT("'Demo-infra "&amp;A12&amp;"'!G100")</f>
        <v>0</v>
      </c>
      <c r="L12" s="1116"/>
      <c r="M12" s="533">
        <f t="shared" ca="1" si="8"/>
        <v>0</v>
      </c>
      <c r="N12" s="536">
        <f t="shared" ca="1" si="1"/>
        <v>0</v>
      </c>
      <c r="O12" s="904">
        <f t="shared" ca="1" si="2"/>
        <v>0</v>
      </c>
      <c r="P12" s="536">
        <f t="shared" ca="1" si="3"/>
        <v>0</v>
      </c>
      <c r="Q12" s="529" cm="1">
        <f t="array" aca="1" ref="Q12" ca="1">INDIRECT("'Pilot "&amp;A12&amp;"'!L171")</f>
        <v>0</v>
      </c>
      <c r="R12" s="539">
        <f t="shared" ca="1" si="9"/>
        <v>0</v>
      </c>
      <c r="S12" s="529">
        <f t="array" aca="1" ref="S12" ca="1">INDIRECT("'Demo "&amp;A12&amp;" (geen infra)'!G147")</f>
        <v>0</v>
      </c>
      <c r="T12" s="539">
        <f t="shared" ca="1" si="10"/>
        <v>0</v>
      </c>
      <c r="U12" s="529" cm="1">
        <f t="array" aca="1" ref="U12" ca="1">INDIRECT("'Demo-infra "&amp;A12&amp;"'!H96")</f>
        <v>0</v>
      </c>
      <c r="V12" s="539">
        <f t="shared" ca="1" si="4"/>
        <v>0</v>
      </c>
      <c r="W12" s="1118"/>
      <c r="X12" s="539"/>
      <c r="Y12" s="529">
        <f t="shared" ca="1" si="11"/>
        <v>0</v>
      </c>
      <c r="Z12" s="539">
        <f t="shared" ca="1" si="5"/>
        <v>0</v>
      </c>
      <c r="AA12" s="906">
        <f t="shared" ca="1" si="6"/>
        <v>0</v>
      </c>
      <c r="AC12" s="117" t="str">
        <f>IF(B12&gt;0,_xlfn.XLOOKUP(B12,Project!$B$24:$B$34,Project!$C$24:$C$34),"")</f>
        <v/>
      </c>
      <c r="AD12" s="138" t="str">
        <f>IF(AND(AC12&lt;&gt;"",AC12&lt;&gt;"&lt;maak een keuze&gt;"),_xlfn.XLOOKUP(AC12,Lijsten!$A$15:$A$22,Lijsten!$B$15:$B$22,0),"")</f>
        <v/>
      </c>
      <c r="AE12" s="118">
        <f t="shared" si="12"/>
        <v>0</v>
      </c>
      <c r="AF12" s="141">
        <f t="shared" si="13"/>
        <v>0</v>
      </c>
      <c r="AH12" s="263">
        <f>#N/A</f>
        <v>0</v>
      </c>
    </row>
    <row r="13" spans="1:34" x14ac:dyDescent="0.15">
      <c r="A13" s="351" t="s">
        <v>339</v>
      </c>
      <c r="B13" s="261">
        <f>Project!B30</f>
        <v>0</v>
      </c>
      <c r="C13" s="529">
        <f t="array" aca="1" ref="C13" ca="1">INDIRECT("'Pilot "&amp;A13&amp;"'!L176")+INDIRECT("'Pilot "&amp;A13&amp;"'!L177")</f>
        <v>0</v>
      </c>
      <c r="D13" s="533" cm="1">
        <f t="array" aca="1" ref="D13" ca="1">INDIRECT("'Demo "&amp;A13&amp;" (geen infra)'!F151")+INDIRECT("'Demo "&amp;A13&amp;" (geen infra)'!F152")</f>
        <v>0</v>
      </c>
      <c r="E13" s="533" cm="1">
        <f t="array" aca="1" ref="E13" ca="1">INDIRECT("'Demo-infra "&amp;A13&amp;"'!G100")+INDIRECT("'Demo-infra "&amp;A13&amp;"'!G101")</f>
        <v>0</v>
      </c>
      <c r="F13" s="1116"/>
      <c r="G13" s="533">
        <f t="shared" ca="1" si="7"/>
        <v>0</v>
      </c>
      <c r="H13" s="536">
        <f t="shared" ca="1" si="0"/>
        <v>0</v>
      </c>
      <c r="I13" s="529" cm="1">
        <f t="array" aca="1" ref="I13" ca="1">INDIRECT("'Pilot "&amp;A13&amp;"'!L176")</f>
        <v>0</v>
      </c>
      <c r="J13" s="533" cm="1">
        <f t="array" aca="1" ref="J13" ca="1">INDIRECT("'Demo "&amp;A13&amp;" (geen infra)'!F151")</f>
        <v>0</v>
      </c>
      <c r="K13" s="533" cm="1">
        <f t="array" aca="1" ref="K13" ca="1">INDIRECT("'Demo-infra "&amp;A13&amp;"'!G100")</f>
        <v>0</v>
      </c>
      <c r="L13" s="1116"/>
      <c r="M13" s="533">
        <f t="shared" ca="1" si="8"/>
        <v>0</v>
      </c>
      <c r="N13" s="536">
        <f t="shared" ca="1" si="1"/>
        <v>0</v>
      </c>
      <c r="O13" s="904">
        <f t="shared" ca="1" si="2"/>
        <v>0</v>
      </c>
      <c r="P13" s="536">
        <f t="shared" ca="1" si="3"/>
        <v>0</v>
      </c>
      <c r="Q13" s="529" cm="1">
        <f t="array" aca="1" ref="Q13" ca="1">INDIRECT("'Pilot "&amp;A13&amp;"'!L171")</f>
        <v>0</v>
      </c>
      <c r="R13" s="539">
        <f t="shared" ca="1" si="9"/>
        <v>0</v>
      </c>
      <c r="S13" s="529">
        <f t="array" aca="1" ref="S13" ca="1">INDIRECT("'Demo "&amp;A13&amp;" (geen infra)'!G147")</f>
        <v>0</v>
      </c>
      <c r="T13" s="539">
        <f t="shared" ca="1" si="10"/>
        <v>0</v>
      </c>
      <c r="U13" s="529" cm="1">
        <f t="array" aca="1" ref="U13" ca="1">INDIRECT("'Demo-infra "&amp;A13&amp;"'!H96")</f>
        <v>0</v>
      </c>
      <c r="V13" s="539">
        <f t="shared" ca="1" si="4"/>
        <v>0</v>
      </c>
      <c r="W13" s="1118"/>
      <c r="X13" s="539"/>
      <c r="Y13" s="529">
        <f t="shared" ca="1" si="11"/>
        <v>0</v>
      </c>
      <c r="Z13" s="539">
        <f t="shared" ca="1" si="5"/>
        <v>0</v>
      </c>
      <c r="AA13" s="906">
        <f t="shared" ca="1" si="6"/>
        <v>0</v>
      </c>
      <c r="AC13" s="117" t="str">
        <f>IF(B13&gt;0,_xlfn.XLOOKUP(B13,Project!$B$24:$B$34,Project!$C$24:$C$34),"")</f>
        <v/>
      </c>
      <c r="AD13" s="138" t="str">
        <f>IF(AND(AC13&lt;&gt;"",AC13&lt;&gt;"&lt;maak een keuze&gt;"),_xlfn.XLOOKUP(AC13,Lijsten!$A$15:$A$22,Lijsten!$B$15:$B$22,0),"")</f>
        <v/>
      </c>
      <c r="AE13" s="118">
        <f t="shared" si="12"/>
        <v>0</v>
      </c>
      <c r="AF13" s="141">
        <f t="shared" si="13"/>
        <v>0</v>
      </c>
      <c r="AH13" s="263">
        <f>#N/A</f>
        <v>0</v>
      </c>
    </row>
    <row r="14" spans="1:34" x14ac:dyDescent="0.15">
      <c r="A14" s="351" t="s">
        <v>340</v>
      </c>
      <c r="B14" s="261">
        <f>Project!B31</f>
        <v>0</v>
      </c>
      <c r="C14" s="529">
        <f t="array" aca="1" ref="C14" ca="1">INDIRECT("'Pilot "&amp;A14&amp;"'!L176")+INDIRECT("'Pilot "&amp;A14&amp;"'!L177")</f>
        <v>0</v>
      </c>
      <c r="D14" s="533" cm="1">
        <f t="array" aca="1" ref="D14" ca="1">INDIRECT("'Demo "&amp;A14&amp;" (geen infra)'!F151")+INDIRECT("'Demo "&amp;A14&amp;" (geen infra)'!F152")</f>
        <v>0</v>
      </c>
      <c r="E14" s="533" cm="1">
        <f t="array" aca="1" ref="E14" ca="1">INDIRECT("'Demo-infra "&amp;A14&amp;"'!G100")+INDIRECT("'Demo-infra "&amp;A14&amp;"'!G101")</f>
        <v>0</v>
      </c>
      <c r="F14" s="1116"/>
      <c r="G14" s="533">
        <f t="shared" ca="1" si="7"/>
        <v>0</v>
      </c>
      <c r="H14" s="536">
        <f t="shared" ca="1" si="0"/>
        <v>0</v>
      </c>
      <c r="I14" s="529" cm="1">
        <f t="array" aca="1" ref="I14" ca="1">INDIRECT("'Pilot "&amp;A14&amp;"'!L176")</f>
        <v>0</v>
      </c>
      <c r="J14" s="533" cm="1">
        <f t="array" aca="1" ref="J14" ca="1">INDIRECT("'Demo "&amp;A14&amp;" (geen infra)'!F151")</f>
        <v>0</v>
      </c>
      <c r="K14" s="533" cm="1">
        <f t="array" aca="1" ref="K14" ca="1">INDIRECT("'Demo-infra "&amp;A14&amp;"'!G100")</f>
        <v>0</v>
      </c>
      <c r="L14" s="1116"/>
      <c r="M14" s="533">
        <f t="shared" ca="1" si="8"/>
        <v>0</v>
      </c>
      <c r="N14" s="536">
        <f t="shared" ca="1" si="1"/>
        <v>0</v>
      </c>
      <c r="O14" s="904">
        <f t="shared" ca="1" si="2"/>
        <v>0</v>
      </c>
      <c r="P14" s="536">
        <f t="shared" ca="1" si="3"/>
        <v>0</v>
      </c>
      <c r="Q14" s="529" cm="1">
        <f t="array" aca="1" ref="Q14" ca="1">INDIRECT("'Pilot "&amp;A14&amp;"'!L171")</f>
        <v>0</v>
      </c>
      <c r="R14" s="539">
        <f t="shared" ca="1" si="9"/>
        <v>0</v>
      </c>
      <c r="S14" s="529">
        <f t="array" aca="1" ref="S14" ca="1">INDIRECT("'Demo "&amp;A14&amp;" (geen infra)'!G147")</f>
        <v>0</v>
      </c>
      <c r="T14" s="539">
        <f t="shared" ca="1" si="10"/>
        <v>0</v>
      </c>
      <c r="U14" s="529" cm="1">
        <f t="array" aca="1" ref="U14" ca="1">INDIRECT("'Demo-infra "&amp;A14&amp;"'!H96")</f>
        <v>0</v>
      </c>
      <c r="V14" s="539">
        <f t="shared" ca="1" si="4"/>
        <v>0</v>
      </c>
      <c r="W14" s="1118"/>
      <c r="X14" s="539"/>
      <c r="Y14" s="529">
        <f t="shared" ca="1" si="11"/>
        <v>0</v>
      </c>
      <c r="Z14" s="539">
        <f t="shared" ca="1" si="5"/>
        <v>0</v>
      </c>
      <c r="AA14" s="906">
        <f t="shared" ca="1" si="6"/>
        <v>0</v>
      </c>
      <c r="AC14" s="117" t="str">
        <f>IF(B14&gt;0,_xlfn.XLOOKUP(B14,Project!$B$24:$B$34,Project!$C$24:$C$34),"")</f>
        <v/>
      </c>
      <c r="AD14" s="138" t="str">
        <f>IF(AND(AC14&lt;&gt;"",AC14&lt;&gt;"&lt;maak een keuze&gt;"),_xlfn.XLOOKUP(AC14,Lijsten!$A$15:$A$22,Lijsten!$B$15:$B$22,0),"")</f>
        <v/>
      </c>
      <c r="AE14" s="118">
        <f t="shared" si="12"/>
        <v>0</v>
      </c>
      <c r="AF14" s="141">
        <f t="shared" si="13"/>
        <v>0</v>
      </c>
      <c r="AH14" s="263">
        <f>#N/A</f>
        <v>0</v>
      </c>
    </row>
    <row r="15" spans="1:34" x14ac:dyDescent="0.15">
      <c r="A15" s="351" t="s">
        <v>341</v>
      </c>
      <c r="B15" s="261">
        <f>Project!B32</f>
        <v>0</v>
      </c>
      <c r="C15" s="529">
        <f t="array" aca="1" ref="C15" ca="1">INDIRECT("'Pilot "&amp;A15&amp;"'!L176")+INDIRECT("'Pilot "&amp;A15&amp;"'!L177")</f>
        <v>0</v>
      </c>
      <c r="D15" s="533" cm="1">
        <f t="array" aca="1" ref="D15" ca="1">INDIRECT("'Demo "&amp;A15&amp;" (geen infra)'!F151")+INDIRECT("'Demo "&amp;A15&amp;" (geen infra)'!F152")</f>
        <v>0</v>
      </c>
      <c r="E15" s="533" cm="1">
        <f t="array" aca="1" ref="E15" ca="1">INDIRECT("'Demo-infra "&amp;A15&amp;"'!G100")+INDIRECT("'Demo-infra "&amp;A15&amp;"'!G101")</f>
        <v>0</v>
      </c>
      <c r="F15" s="1116"/>
      <c r="G15" s="533">
        <f t="shared" ca="1" si="7"/>
        <v>0</v>
      </c>
      <c r="H15" s="536">
        <f t="shared" ca="1" si="0"/>
        <v>0</v>
      </c>
      <c r="I15" s="529" cm="1">
        <f t="array" aca="1" ref="I15" ca="1">INDIRECT("'Pilot "&amp;A15&amp;"'!L176")</f>
        <v>0</v>
      </c>
      <c r="J15" s="533" cm="1">
        <f t="array" aca="1" ref="J15" ca="1">INDIRECT("'Demo "&amp;A15&amp;" (geen infra)'!F151")</f>
        <v>0</v>
      </c>
      <c r="K15" s="533" cm="1">
        <f t="array" aca="1" ref="K15" ca="1">INDIRECT("'Demo-infra "&amp;A15&amp;"'!G100")</f>
        <v>0</v>
      </c>
      <c r="L15" s="1116"/>
      <c r="M15" s="533">
        <f t="shared" ca="1" si="8"/>
        <v>0</v>
      </c>
      <c r="N15" s="536">
        <f t="shared" ca="1" si="1"/>
        <v>0</v>
      </c>
      <c r="O15" s="904">
        <f t="shared" ca="1" si="2"/>
        <v>0</v>
      </c>
      <c r="P15" s="536">
        <f t="shared" ca="1" si="3"/>
        <v>0</v>
      </c>
      <c r="Q15" s="529" cm="1">
        <f t="array" aca="1" ref="Q15" ca="1">INDIRECT("'Pilot "&amp;A15&amp;"'!L171")</f>
        <v>0</v>
      </c>
      <c r="R15" s="539">
        <f t="shared" ca="1" si="9"/>
        <v>0</v>
      </c>
      <c r="S15" s="529">
        <f t="array" aca="1" ref="S15" ca="1">INDIRECT("'Demo "&amp;A15&amp;" (geen infra)'!G147")</f>
        <v>0</v>
      </c>
      <c r="T15" s="539">
        <f t="shared" ca="1" si="10"/>
        <v>0</v>
      </c>
      <c r="U15" s="529" cm="1">
        <f t="array" aca="1" ref="U15" ca="1">INDIRECT("'Demo-infra "&amp;A15&amp;"'!H96")</f>
        <v>0</v>
      </c>
      <c r="V15" s="539">
        <f t="shared" ca="1" si="4"/>
        <v>0</v>
      </c>
      <c r="W15" s="1118"/>
      <c r="X15" s="539"/>
      <c r="Y15" s="529">
        <f t="shared" ca="1" si="11"/>
        <v>0</v>
      </c>
      <c r="Z15" s="539">
        <f t="shared" ca="1" si="5"/>
        <v>0</v>
      </c>
      <c r="AA15" s="906">
        <f t="shared" ca="1" si="6"/>
        <v>0</v>
      </c>
      <c r="AC15" s="117" t="str">
        <f>IF(B15&gt;0,_xlfn.XLOOKUP(B15,Project!$B$24:$B$34,Project!$C$24:$C$34),"")</f>
        <v/>
      </c>
      <c r="AD15" s="138" t="str">
        <f>IF(AND(AC15&lt;&gt;"",AC15&lt;&gt;"&lt;maak een keuze&gt;"),_xlfn.XLOOKUP(AC15,Lijsten!$A$15:$A$22,Lijsten!$B$15:$B$22,0),"")</f>
        <v/>
      </c>
      <c r="AE15" s="118">
        <f t="shared" si="12"/>
        <v>0</v>
      </c>
      <c r="AF15" s="141">
        <f t="shared" si="13"/>
        <v>0</v>
      </c>
      <c r="AH15" s="263">
        <f>#N/A</f>
        <v>0</v>
      </c>
    </row>
    <row r="16" spans="1:34" x14ac:dyDescent="0.15">
      <c r="A16" s="351" t="s">
        <v>342</v>
      </c>
      <c r="B16" s="261">
        <f>Project!B33</f>
        <v>0</v>
      </c>
      <c r="C16" s="529">
        <f t="array" aca="1" ref="C16" ca="1">INDIRECT("'Pilot "&amp;A16&amp;"'!L176")+INDIRECT("'Pilot "&amp;A16&amp;"'!L177")</f>
        <v>0</v>
      </c>
      <c r="D16" s="533" cm="1">
        <f t="array" aca="1" ref="D16" ca="1">INDIRECT("'Demo "&amp;A16&amp;" (geen infra)'!F151")+INDIRECT("'Demo "&amp;A16&amp;" (geen infra)'!F152")</f>
        <v>0</v>
      </c>
      <c r="E16" s="533" cm="1">
        <f t="array" aca="1" ref="E16" ca="1">INDIRECT("'Demo-infra "&amp;A16&amp;"'!G100")+INDIRECT("'Demo-infra "&amp;A16&amp;"'!G101")</f>
        <v>0</v>
      </c>
      <c r="F16" s="1116"/>
      <c r="G16" s="533">
        <f t="shared" ca="1" si="7"/>
        <v>0</v>
      </c>
      <c r="H16" s="536">
        <f t="shared" ca="1" si="0"/>
        <v>0</v>
      </c>
      <c r="I16" s="529" cm="1">
        <f t="array" aca="1" ref="I16" ca="1">INDIRECT("'Pilot "&amp;A16&amp;"'!L176")</f>
        <v>0</v>
      </c>
      <c r="J16" s="533" cm="1">
        <f t="array" aca="1" ref="J16" ca="1">INDIRECT("'Demo "&amp;A16&amp;" (geen infra)'!F151")</f>
        <v>0</v>
      </c>
      <c r="K16" s="533" cm="1">
        <f t="array" aca="1" ref="K16" ca="1">INDIRECT("'Demo-infra "&amp;A16&amp;"'!G100")</f>
        <v>0</v>
      </c>
      <c r="L16" s="1116"/>
      <c r="M16" s="533">
        <f t="shared" ca="1" si="8"/>
        <v>0</v>
      </c>
      <c r="N16" s="536">
        <f t="shared" ca="1" si="1"/>
        <v>0</v>
      </c>
      <c r="O16" s="904">
        <f t="shared" ca="1" si="2"/>
        <v>0</v>
      </c>
      <c r="P16" s="536">
        <f t="shared" ca="1" si="3"/>
        <v>0</v>
      </c>
      <c r="Q16" s="529" cm="1">
        <f t="array" aca="1" ref="Q16" ca="1">INDIRECT("'Pilot "&amp;A16&amp;"'!L171")</f>
        <v>0</v>
      </c>
      <c r="R16" s="539">
        <f t="shared" ca="1" si="9"/>
        <v>0</v>
      </c>
      <c r="S16" s="529">
        <f t="array" aca="1" ref="S16" ca="1">INDIRECT("'Demo "&amp;A16&amp;" (geen infra)'!G147")</f>
        <v>0</v>
      </c>
      <c r="T16" s="539">
        <f t="shared" ca="1" si="10"/>
        <v>0</v>
      </c>
      <c r="U16" s="529" cm="1">
        <f t="array" aca="1" ref="U16" ca="1">INDIRECT("'Demo-infra "&amp;A16&amp;"'!H96")</f>
        <v>0</v>
      </c>
      <c r="V16" s="539">
        <f t="shared" ca="1" si="4"/>
        <v>0</v>
      </c>
      <c r="W16" s="1118"/>
      <c r="X16" s="539"/>
      <c r="Y16" s="529">
        <f t="shared" ca="1" si="11"/>
        <v>0</v>
      </c>
      <c r="Z16" s="539">
        <f t="shared" ca="1" si="5"/>
        <v>0</v>
      </c>
      <c r="AA16" s="906">
        <f t="shared" ca="1" si="6"/>
        <v>0</v>
      </c>
      <c r="AC16" s="117" t="str">
        <f>IF(B16&gt;0,_xlfn.XLOOKUP(B16,Project!$B$24:$B$34,Project!$C$24:$C$34),"")</f>
        <v/>
      </c>
      <c r="AD16" s="138" t="str">
        <f>IF(AND(AC16&lt;&gt;"",AC16&lt;&gt;"&lt;maak een keuze&gt;"),_xlfn.XLOOKUP(AC16,Lijsten!$A$15:$A$22,Lijsten!$B$15:$B$22,0),"")</f>
        <v/>
      </c>
      <c r="AE16" s="118">
        <f t="shared" si="12"/>
        <v>0</v>
      </c>
      <c r="AF16" s="141">
        <f t="shared" si="13"/>
        <v>0</v>
      </c>
      <c r="AH16" s="263">
        <f>#N/A</f>
        <v>0</v>
      </c>
    </row>
    <row r="17" spans="1:34" ht="11.25" thickBot="1" x14ac:dyDescent="0.2">
      <c r="A17" s="352" t="s">
        <v>343</v>
      </c>
      <c r="B17" s="261">
        <f>Project!B34</f>
        <v>0</v>
      </c>
      <c r="C17" s="529">
        <f t="array" aca="1" ref="C17" ca="1">INDIRECT("'Pilot "&amp;A17&amp;"'!L176")+INDIRECT("'Pilot "&amp;A17&amp;"'!L177")</f>
        <v>0</v>
      </c>
      <c r="D17" s="533" cm="1">
        <f t="array" aca="1" ref="D17" ca="1">INDIRECT("'Demo "&amp;A17&amp;" (geen infra)'!F151")+INDIRECT("'Demo "&amp;A17&amp;" (geen infra)'!F152")</f>
        <v>0</v>
      </c>
      <c r="E17" s="535" cm="1">
        <f t="array" aca="1" ref="E17" ca="1">INDIRECT("'Demo-infra "&amp;A17&amp;"'!G100")+INDIRECT("'Demo-infra "&amp;A17&amp;"'!G101")</f>
        <v>0</v>
      </c>
      <c r="F17" s="1117"/>
      <c r="G17" s="533">
        <f t="shared" ca="1" si="7"/>
        <v>0</v>
      </c>
      <c r="H17" s="536">
        <f t="shared" ca="1" si="0"/>
        <v>0</v>
      </c>
      <c r="I17" s="529" cm="1">
        <f t="array" aca="1" ref="I17" ca="1">INDIRECT("'Pilot "&amp;A17&amp;"'!L176")</f>
        <v>0</v>
      </c>
      <c r="J17" s="533" cm="1">
        <f t="array" aca="1" ref="J17" ca="1">INDIRECT("'Demo "&amp;A17&amp;" (geen infra)'!F151")</f>
        <v>0</v>
      </c>
      <c r="K17" s="535" cm="1">
        <f t="array" aca="1" ref="K17" ca="1">INDIRECT("'Demo-infra "&amp;A17&amp;"'!G100")</f>
        <v>0</v>
      </c>
      <c r="L17" s="1117"/>
      <c r="M17" s="533">
        <f t="shared" ca="1" si="8"/>
        <v>0</v>
      </c>
      <c r="N17" s="536">
        <f t="shared" ca="1" si="1"/>
        <v>0</v>
      </c>
      <c r="O17" s="904">
        <f t="shared" ca="1" si="2"/>
        <v>0</v>
      </c>
      <c r="P17" s="536">
        <f t="shared" ca="1" si="3"/>
        <v>0</v>
      </c>
      <c r="Q17" s="529" cm="1">
        <f t="array" aca="1" ref="Q17" ca="1">INDIRECT("'Pilot "&amp;A17&amp;"'!L171")</f>
        <v>0</v>
      </c>
      <c r="R17" s="539">
        <f t="shared" ca="1" si="9"/>
        <v>0</v>
      </c>
      <c r="S17" s="529">
        <f t="array" aca="1" ref="S17" ca="1">INDIRECT("'Demo "&amp;A17&amp;" (geen infra)'!G147")</f>
        <v>0</v>
      </c>
      <c r="T17" s="539">
        <f t="shared" ca="1" si="10"/>
        <v>0</v>
      </c>
      <c r="U17" s="529" cm="1">
        <f t="array" aca="1" ref="U17" ca="1">INDIRECT("'Demo-infra "&amp;A17&amp;"'!H96")</f>
        <v>0</v>
      </c>
      <c r="V17" s="539">
        <f t="shared" ca="1" si="4"/>
        <v>0</v>
      </c>
      <c r="W17" s="1118"/>
      <c r="X17" s="539"/>
      <c r="Y17" s="529">
        <f t="shared" ca="1" si="11"/>
        <v>0</v>
      </c>
      <c r="Z17" s="539">
        <f t="shared" ca="1" si="5"/>
        <v>0</v>
      </c>
      <c r="AA17" s="907">
        <f t="shared" ca="1" si="6"/>
        <v>0</v>
      </c>
      <c r="AC17" s="117" t="str">
        <f>IF(B17&gt;0,_xlfn.XLOOKUP(B17,Project!$B$24:$B$34,Project!$C$24:$C$34),"")</f>
        <v/>
      </c>
      <c r="AD17" s="138" t="str">
        <f>IF(AND(AC17&lt;&gt;"",AC17&lt;&gt;"&lt;maak een keuze&gt;"),_xlfn.XLOOKUP(AC17,Lijsten!$A$15:$A$22,Lijsten!$B$15:$B$22,0),"")</f>
        <v/>
      </c>
      <c r="AE17" s="118">
        <f t="shared" si="12"/>
        <v>0</v>
      </c>
      <c r="AF17" s="141">
        <f t="shared" si="13"/>
        <v>0</v>
      </c>
      <c r="AH17" s="263">
        <f>#N/A</f>
        <v>0</v>
      </c>
    </row>
    <row r="18" spans="1:34" ht="11.25" thickBot="1" x14ac:dyDescent="0.2">
      <c r="B18" s="119" t="s">
        <v>64</v>
      </c>
      <c r="C18" s="530">
        <f ca="1">SUM(C7:C17)</f>
        <v>0</v>
      </c>
      <c r="D18" s="534">
        <f ca="1">SUM(D7:D17)</f>
        <v>0</v>
      </c>
      <c r="E18" s="534">
        <f ca="1">SUM(E7:E17)</f>
        <v>0</v>
      </c>
      <c r="F18" s="534">
        <f ca="1">SUM(F7:F17)</f>
        <v>0</v>
      </c>
      <c r="G18" s="534">
        <f ca="1">SUM(G7:G17)</f>
        <v>0</v>
      </c>
      <c r="H18" s="537">
        <f t="shared" ca="1" si="0"/>
        <v>0</v>
      </c>
      <c r="I18" s="530">
        <f ca="1">SUM(I7:I17)</f>
        <v>0</v>
      </c>
      <c r="J18" s="534">
        <f ca="1">SUM(J7:J17)</f>
        <v>0</v>
      </c>
      <c r="K18" s="534">
        <f ca="1">SUM(K7:K17)</f>
        <v>0</v>
      </c>
      <c r="L18" s="534">
        <f ca="1">SUM(L7:L17)</f>
        <v>0</v>
      </c>
      <c r="M18" s="534">
        <f ca="1">SUM(M7:M17)</f>
        <v>0</v>
      </c>
      <c r="N18" s="537">
        <f t="shared" ca="1" si="1"/>
        <v>0</v>
      </c>
      <c r="O18" s="905">
        <f ca="1">SUM(O7:O17)</f>
        <v>0</v>
      </c>
      <c r="P18" s="537">
        <f t="shared" ca="1" si="3"/>
        <v>0</v>
      </c>
      <c r="Q18" s="530">
        <f ca="1">SUM(Q7:Q17)</f>
        <v>0</v>
      </c>
      <c r="R18" s="540">
        <f t="shared" ca="1" si="9"/>
        <v>0</v>
      </c>
      <c r="S18" s="530">
        <f ca="1">SUM(S7:S17)</f>
        <v>0</v>
      </c>
      <c r="T18" s="540">
        <f t="shared" ca="1" si="10"/>
        <v>0</v>
      </c>
      <c r="U18" s="530">
        <f ca="1">SUM(U7:U17)</f>
        <v>0</v>
      </c>
      <c r="V18" s="540">
        <f t="shared" ca="1" si="4"/>
        <v>0</v>
      </c>
      <c r="W18" s="530">
        <f ca="1">SUM(W7:W17)</f>
        <v>0</v>
      </c>
      <c r="X18" s="540">
        <f ca="1">IF(L18&gt;0,W18/L18,0)</f>
        <v>0</v>
      </c>
      <c r="Y18" s="530">
        <f t="shared" ca="1" si="11"/>
        <v>0</v>
      </c>
      <c r="Z18" s="540">
        <f t="shared" ca="1" si="5"/>
        <v>0</v>
      </c>
      <c r="AA18" s="120">
        <f ca="1">IF(G18&gt;0,G18-Y18,M18-Y18)</f>
        <v>0</v>
      </c>
      <c r="AC18" s="121" t="s">
        <v>160</v>
      </c>
      <c r="AD18" s="139"/>
      <c r="AE18" s="122">
        <f>SUM(AE7:AE17)</f>
        <v>0</v>
      </c>
      <c r="AF18" s="142">
        <f>SUM(AF7:AF17)</f>
        <v>0</v>
      </c>
      <c r="AH18" s="169">
        <f>SUM(AH7:AH17)</f>
        <v>0</v>
      </c>
    </row>
    <row r="19" spans="1:34" ht="11.25" x14ac:dyDescent="0.15">
      <c r="B19" s="123"/>
      <c r="C19" s="124"/>
      <c r="D19" s="124"/>
      <c r="E19" s="124"/>
      <c r="F19" s="124"/>
      <c r="G19" s="124"/>
      <c r="H19" s="125"/>
      <c r="I19" s="126"/>
      <c r="J19" s="127"/>
      <c r="K19" s="126"/>
      <c r="L19" s="127"/>
      <c r="M19" s="988"/>
      <c r="N19" s="127"/>
      <c r="O19" s="126"/>
      <c r="P19" s="127"/>
      <c r="Q19" s="126"/>
      <c r="R19" s="127"/>
      <c r="S19" s="128"/>
      <c r="Y19" s="1110" t="str">
        <f ca="1">IF(Y18&gt;MP_plicht,"Let op: er dient een mijlpalenbegroting meegestuurd te worden","")</f>
        <v/>
      </c>
      <c r="AC19" s="113"/>
      <c r="AD19" s="113"/>
      <c r="AE19" s="113"/>
    </row>
    <row r="20" spans="1:34" s="132" customFormat="1" ht="11.25" thickBot="1" x14ac:dyDescent="0.2">
      <c r="B20" s="1111" t="s">
        <v>135</v>
      </c>
      <c r="C20" s="124"/>
      <c r="D20" s="124"/>
      <c r="E20" s="124"/>
      <c r="F20" s="124"/>
      <c r="G20" s="124"/>
      <c r="H20" s="106"/>
      <c r="I20" s="106"/>
      <c r="R20" s="127"/>
      <c r="S20" s="128"/>
      <c r="AC20" s="964" t="s">
        <v>270</v>
      </c>
      <c r="AD20" s="138"/>
      <c r="AE20" s="138"/>
    </row>
    <row r="21" spans="1:34" ht="21.75" hidden="1" thickBot="1" x14ac:dyDescent="0.2">
      <c r="B21" s="130" t="s">
        <v>295</v>
      </c>
      <c r="C21" s="962" t="s">
        <v>279</v>
      </c>
      <c r="D21" s="1356" t="s">
        <v>268</v>
      </c>
      <c r="E21" s="1357"/>
      <c r="F21" s="1358" t="s">
        <v>204</v>
      </c>
      <c r="G21" s="1359"/>
      <c r="H21" s="1359"/>
      <c r="I21" s="1359"/>
      <c r="J21" s="1359"/>
      <c r="K21" s="1359"/>
      <c r="L21" s="1359"/>
      <c r="M21" s="1359"/>
      <c r="N21" s="1360"/>
      <c r="O21" s="259"/>
      <c r="P21" s="259"/>
      <c r="AC21" s="963" t="s">
        <v>278</v>
      </c>
      <c r="AD21" s="963" t="s">
        <v>271</v>
      </c>
      <c r="AE21" s="963" t="s">
        <v>272</v>
      </c>
      <c r="AF21" s="963" t="s">
        <v>273</v>
      </c>
      <c r="AG21" s="963" t="s">
        <v>277</v>
      </c>
      <c r="AH21" s="963" t="s">
        <v>271</v>
      </c>
    </row>
    <row r="22" spans="1:34" hidden="1" x14ac:dyDescent="0.15">
      <c r="A22" s="131"/>
      <c r="B22" s="291"/>
      <c r="C22" s="874"/>
      <c r="D22" s="1354"/>
      <c r="E22" s="1355"/>
      <c r="F22" s="939"/>
      <c r="G22" s="940"/>
      <c r="H22" s="940"/>
      <c r="I22" s="940"/>
      <c r="J22" s="940"/>
      <c r="K22" s="940"/>
      <c r="L22" s="940"/>
      <c r="M22" s="940"/>
      <c r="N22" s="941"/>
      <c r="O22" s="259"/>
      <c r="P22" s="259"/>
      <c r="AC22" s="282" t="str">
        <f>#N/A</f>
        <v/>
      </c>
      <c r="AD22" s="265" t="str">
        <f>#N/A</f>
        <v/>
      </c>
      <c r="AE22" s="264">
        <f t="shared" ref="AE22:AE30" si="14">IF(AD22="Publiek",C22,0)</f>
        <v>0</v>
      </c>
      <c r="AF22" s="264">
        <f t="shared" ref="AF22:AF30" si="15">IF(AH22="Privaat",C22,0)</f>
        <v>0</v>
      </c>
      <c r="AG22" s="286" t="str">
        <f>#N/A</f>
        <v/>
      </c>
      <c r="AH22" s="278" t="str">
        <f>#N/A</f>
        <v/>
      </c>
    </row>
    <row r="23" spans="1:34" hidden="1" x14ac:dyDescent="0.15">
      <c r="B23" s="292"/>
      <c r="C23" s="875"/>
      <c r="D23" s="1366"/>
      <c r="E23" s="1367"/>
      <c r="F23" s="942"/>
      <c r="G23" s="943"/>
      <c r="H23" s="943"/>
      <c r="I23" s="943"/>
      <c r="J23" s="943"/>
      <c r="K23" s="943"/>
      <c r="L23" s="943"/>
      <c r="M23" s="943"/>
      <c r="N23" s="944"/>
      <c r="O23" s="259"/>
      <c r="P23" s="259"/>
      <c r="AC23" s="283" t="str">
        <f>#N/A</f>
        <v/>
      </c>
      <c r="AD23" s="268" t="str">
        <f>#N/A</f>
        <v/>
      </c>
      <c r="AE23" s="267">
        <f t="shared" si="14"/>
        <v>0</v>
      </c>
      <c r="AF23" s="267">
        <f t="shared" si="15"/>
        <v>0</v>
      </c>
      <c r="AG23" s="287" t="str">
        <f>#N/A</f>
        <v/>
      </c>
      <c r="AH23" s="269" t="str">
        <f>#N/A</f>
        <v/>
      </c>
    </row>
    <row r="24" spans="1:34" hidden="1" x14ac:dyDescent="0.15">
      <c r="B24" s="292"/>
      <c r="C24" s="876"/>
      <c r="D24" s="1366"/>
      <c r="E24" s="1367"/>
      <c r="F24" s="942"/>
      <c r="G24" s="943"/>
      <c r="H24" s="943"/>
      <c r="I24" s="943"/>
      <c r="J24" s="943"/>
      <c r="K24" s="943"/>
      <c r="L24" s="943"/>
      <c r="M24" s="943"/>
      <c r="N24" s="944"/>
      <c r="O24" s="259"/>
      <c r="P24" s="259"/>
      <c r="AC24" s="283" t="str">
        <f>#N/A</f>
        <v/>
      </c>
      <c r="AD24" s="268" t="str">
        <f>#N/A</f>
        <v/>
      </c>
      <c r="AE24" s="267">
        <f t="shared" si="14"/>
        <v>0</v>
      </c>
      <c r="AF24" s="267">
        <f t="shared" si="15"/>
        <v>0</v>
      </c>
      <c r="AG24" s="287" t="str">
        <f>#N/A</f>
        <v/>
      </c>
      <c r="AH24" s="269" t="str">
        <f>#N/A</f>
        <v/>
      </c>
    </row>
    <row r="25" spans="1:34" ht="10.5" hidden="1" customHeight="1" x14ac:dyDescent="0.15">
      <c r="B25" s="292"/>
      <c r="C25" s="875"/>
      <c r="D25" s="1366"/>
      <c r="E25" s="1367"/>
      <c r="F25" s="945"/>
      <c r="G25" s="946"/>
      <c r="H25" s="946"/>
      <c r="I25" s="946"/>
      <c r="J25" s="946"/>
      <c r="K25" s="946"/>
      <c r="L25" s="946"/>
      <c r="M25" s="946"/>
      <c r="N25" s="944"/>
      <c r="O25" s="259"/>
      <c r="P25" s="259"/>
      <c r="AC25" s="266" t="str">
        <f>#N/A</f>
        <v/>
      </c>
      <c r="AD25" s="268" t="str">
        <f>#N/A</f>
        <v/>
      </c>
      <c r="AE25" s="267">
        <f t="shared" si="14"/>
        <v>0</v>
      </c>
      <c r="AF25" s="267">
        <f t="shared" si="15"/>
        <v>0</v>
      </c>
      <c r="AG25" s="287" t="str">
        <f>#N/A</f>
        <v/>
      </c>
      <c r="AH25" s="269" t="str">
        <f>#N/A</f>
        <v/>
      </c>
    </row>
    <row r="26" spans="1:34" hidden="1" x14ac:dyDescent="0.15">
      <c r="B26" s="292"/>
      <c r="C26" s="875"/>
      <c r="D26" s="1366"/>
      <c r="E26" s="1367"/>
      <c r="F26" s="942"/>
      <c r="G26" s="943"/>
      <c r="H26" s="943"/>
      <c r="I26" s="943"/>
      <c r="J26" s="943"/>
      <c r="K26" s="943"/>
      <c r="L26" s="943"/>
      <c r="M26" s="943"/>
      <c r="N26" s="944"/>
      <c r="O26" s="259"/>
      <c r="P26" s="259"/>
      <c r="AC26" s="283" t="str">
        <f>#N/A</f>
        <v/>
      </c>
      <c r="AD26" s="268" t="str">
        <f>#N/A</f>
        <v/>
      </c>
      <c r="AE26" s="267">
        <f t="shared" si="14"/>
        <v>0</v>
      </c>
      <c r="AF26" s="267">
        <f t="shared" si="15"/>
        <v>0</v>
      </c>
      <c r="AG26" s="287" t="str">
        <f>#N/A</f>
        <v/>
      </c>
      <c r="AH26" s="269" t="str">
        <f>#N/A</f>
        <v/>
      </c>
    </row>
    <row r="27" spans="1:34" hidden="1" x14ac:dyDescent="0.15">
      <c r="B27" s="292"/>
      <c r="C27" s="875"/>
      <c r="D27" s="1366"/>
      <c r="E27" s="1367"/>
      <c r="F27" s="947"/>
      <c r="G27" s="943"/>
      <c r="H27" s="943"/>
      <c r="I27" s="943"/>
      <c r="J27" s="943"/>
      <c r="K27" s="943"/>
      <c r="L27" s="943"/>
      <c r="M27" s="943"/>
      <c r="N27" s="944"/>
      <c r="O27" s="259"/>
      <c r="P27" s="259"/>
      <c r="AC27" s="266" t="str">
        <f>#N/A</f>
        <v/>
      </c>
      <c r="AD27" s="268" t="str">
        <f>#N/A</f>
        <v/>
      </c>
      <c r="AE27" s="267">
        <f t="shared" si="14"/>
        <v>0</v>
      </c>
      <c r="AF27" s="267">
        <f t="shared" si="15"/>
        <v>0</v>
      </c>
      <c r="AG27" s="287" t="str">
        <f>#N/A</f>
        <v/>
      </c>
      <c r="AH27" s="269" t="str">
        <f>#N/A</f>
        <v/>
      </c>
    </row>
    <row r="28" spans="1:34" hidden="1" x14ac:dyDescent="0.15">
      <c r="B28" s="292"/>
      <c r="C28" s="875"/>
      <c r="D28" s="1366"/>
      <c r="E28" s="1367"/>
      <c r="F28" s="942"/>
      <c r="G28" s="943"/>
      <c r="H28" s="943"/>
      <c r="I28" s="943"/>
      <c r="J28" s="943"/>
      <c r="K28" s="943"/>
      <c r="L28" s="943"/>
      <c r="M28" s="943"/>
      <c r="N28" s="944"/>
      <c r="O28" s="259"/>
      <c r="P28" s="259"/>
      <c r="AC28" s="283" t="str">
        <f>#N/A</f>
        <v/>
      </c>
      <c r="AD28" s="268" t="str">
        <f>#N/A</f>
        <v/>
      </c>
      <c r="AE28" s="267">
        <f t="shared" si="14"/>
        <v>0</v>
      </c>
      <c r="AF28" s="267">
        <f t="shared" si="15"/>
        <v>0</v>
      </c>
      <c r="AG28" s="287" t="str">
        <f>#N/A</f>
        <v/>
      </c>
      <c r="AH28" s="269" t="str">
        <f>#N/A</f>
        <v/>
      </c>
    </row>
    <row r="29" spans="1:34" hidden="1" x14ac:dyDescent="0.15">
      <c r="B29" s="292"/>
      <c r="C29" s="875"/>
      <c r="D29" s="1366"/>
      <c r="E29" s="1367"/>
      <c r="F29" s="942"/>
      <c r="G29" s="943"/>
      <c r="H29" s="943"/>
      <c r="I29" s="943"/>
      <c r="J29" s="943"/>
      <c r="K29" s="943"/>
      <c r="L29" s="943"/>
      <c r="M29" s="943"/>
      <c r="N29" s="944"/>
      <c r="O29" s="259"/>
      <c r="P29" s="259"/>
      <c r="AC29" s="266" t="str">
        <f>#N/A</f>
        <v/>
      </c>
      <c r="AD29" s="268" t="str">
        <f>#N/A</f>
        <v/>
      </c>
      <c r="AE29" s="267">
        <f t="shared" si="14"/>
        <v>0</v>
      </c>
      <c r="AF29" s="267">
        <f t="shared" si="15"/>
        <v>0</v>
      </c>
      <c r="AG29" s="287" t="str">
        <f>#N/A</f>
        <v/>
      </c>
      <c r="AH29" s="269" t="str">
        <f>#N/A</f>
        <v/>
      </c>
    </row>
    <row r="30" spans="1:34" ht="11.25" hidden="1" thickBot="1" x14ac:dyDescent="0.2">
      <c r="B30" s="292"/>
      <c r="C30" s="875"/>
      <c r="D30" s="1389"/>
      <c r="E30" s="1390"/>
      <c r="F30" s="948"/>
      <c r="G30" s="949"/>
      <c r="H30" s="949"/>
      <c r="I30" s="949"/>
      <c r="J30" s="949"/>
      <c r="K30" s="949"/>
      <c r="L30" s="949"/>
      <c r="M30" s="949"/>
      <c r="N30" s="950"/>
      <c r="O30" s="259"/>
      <c r="P30" s="259"/>
      <c r="AC30" s="270" t="str">
        <f>#N/A</f>
        <v/>
      </c>
      <c r="AD30" s="272" t="str">
        <f>#N/A</f>
        <v/>
      </c>
      <c r="AE30" s="271">
        <f t="shared" si="14"/>
        <v>0</v>
      </c>
      <c r="AF30" s="271">
        <f t="shared" si="15"/>
        <v>0</v>
      </c>
      <c r="AG30" s="288" t="str">
        <f>#N/A</f>
        <v/>
      </c>
      <c r="AH30" s="273" t="str">
        <f>#N/A</f>
        <v/>
      </c>
    </row>
    <row r="31" spans="1:34" ht="11.25" hidden="1" thickBot="1" x14ac:dyDescent="0.2">
      <c r="B31" s="178" t="s">
        <v>64</v>
      </c>
      <c r="C31" s="179">
        <f>SUM(C22:C30)</f>
        <v>0</v>
      </c>
      <c r="D31" s="1391"/>
      <c r="E31" s="1392"/>
      <c r="J31" s="132"/>
      <c r="K31" s="132"/>
      <c r="L31" s="132"/>
      <c r="M31" s="132"/>
      <c r="N31" s="132"/>
      <c r="O31" s="132"/>
      <c r="P31" s="127"/>
      <c r="Q31" s="128"/>
      <c r="AC31" s="113" t="s">
        <v>280</v>
      </c>
      <c r="AE31" s="284">
        <f>SUM(AE22:AE30)</f>
        <v>0</v>
      </c>
      <c r="AF31" s="285">
        <f>SUM(AF22:AF30)</f>
        <v>0</v>
      </c>
    </row>
    <row r="32" spans="1:34" hidden="1" x14ac:dyDescent="0.15">
      <c r="B32" s="123"/>
      <c r="C32" s="127"/>
      <c r="D32" s="127"/>
      <c r="F32" s="107"/>
      <c r="G32" s="107"/>
      <c r="J32" s="132"/>
      <c r="K32" s="132"/>
      <c r="L32" s="132"/>
      <c r="M32" s="132"/>
      <c r="N32" s="132"/>
      <c r="O32" s="132"/>
      <c r="P32" s="127"/>
      <c r="Q32" s="128"/>
      <c r="R32" s="127"/>
      <c r="S32" s="128"/>
    </row>
    <row r="33" spans="2:34" ht="11.25" hidden="1" thickBot="1" x14ac:dyDescent="0.2">
      <c r="B33" s="133"/>
      <c r="S33" s="128"/>
    </row>
    <row r="34" spans="2:34" ht="11.25" customHeight="1" thickBot="1" x14ac:dyDescent="0.2">
      <c r="B34" s="860" t="s">
        <v>496</v>
      </c>
      <c r="C34" s="860" t="s">
        <v>279</v>
      </c>
      <c r="D34" s="1361" t="s">
        <v>497</v>
      </c>
      <c r="E34" s="1362"/>
      <c r="F34" s="1362"/>
      <c r="G34" s="1362"/>
      <c r="H34" s="1362"/>
      <c r="I34" s="1362"/>
      <c r="J34" s="1362"/>
      <c r="K34" s="1362"/>
      <c r="L34" s="1362"/>
      <c r="M34" s="1362"/>
      <c r="N34" s="1363"/>
      <c r="AC34" s="279">
        <f>B16</f>
        <v>0</v>
      </c>
      <c r="AD34" s="280">
        <f>IF($B$22=B16,$C$22,0)+IF($B$23=B16,$C$23)+IF($B$24=B16,$C$24)+IF($B$25=B16,$C$25)+IF($B$26=B16,$C$26)+IF($B$27=B16,$C$27)+IF($B$28=B16,$C$28)+IF($B$29=B16,$C$29)+IF($B$30=B16,$C$30)</f>
        <v>0</v>
      </c>
      <c r="AE34" s="118">
        <f>IF($D$22=B16,$C$22,0)+IF($D$23=B16,$C$23)+IF($D$24=B16,$C$24)+IF($D$25=B16,$C$25)+IF($D$26=B16,$C$26)+IF($D$27=B16,$C$27)+IF($D$28=B16,$C$28)+IF($D$29=B16,$C$29)+IF($D$30=B16,$C$30)</f>
        <v>0</v>
      </c>
      <c r="AH34" s="263">
        <f>#N/A</f>
        <v>0</v>
      </c>
    </row>
    <row r="35" spans="2:34" ht="14.25" customHeight="1" thickBot="1" x14ac:dyDescent="0.2">
      <c r="B35" s="979" t="s">
        <v>498</v>
      </c>
      <c r="C35" s="980">
        <f ca="1">G18</f>
        <v>0</v>
      </c>
      <c r="D35" s="981"/>
      <c r="E35" s="982"/>
      <c r="F35" s="1374" t="s">
        <v>536</v>
      </c>
      <c r="G35" s="1374"/>
      <c r="H35" s="1374"/>
      <c r="I35" s="1374"/>
      <c r="J35" s="1374"/>
      <c r="K35" s="1374"/>
      <c r="L35" s="1374"/>
      <c r="M35" s="1374"/>
      <c r="N35" s="1375"/>
      <c r="AC35" s="279">
        <f>B17</f>
        <v>0</v>
      </c>
      <c r="AD35" s="280">
        <f>IF($B$22=B17,$C$22,0)+IF($B$23=B17,$C$23)+IF($B$24=B17,$C$24)+IF($B$25=B17,$C$25)+IF($B$26=B17,$C$26)+IF($B$27=B17,$C$27)+IF($B$28=B17,$C$28)+IF($B$29=B17,$C$29)+IF($B$30=B17,$C$30)</f>
        <v>0</v>
      </c>
      <c r="AE35" s="118">
        <f>IF($D$22=B17,$C$22,0)+IF($D$23=B17,$C$23)+IF($D$24=B17,$C$24)+IF($D$25=B17,$C$25)+IF($D$26=B17,$C$26)+IF($D$27=B17,$C$27)+IF($D$28=B17,$C$28)+IF($D$29=B17,$C$29)+IF($D$30=B17,$C$30)</f>
        <v>0</v>
      </c>
      <c r="AH35" s="263">
        <f>#N/A</f>
        <v>0</v>
      </c>
    </row>
    <row r="36" spans="2:34" ht="14.25" customHeight="1" thickBot="1" x14ac:dyDescent="0.2">
      <c r="B36" s="983" t="s">
        <v>499</v>
      </c>
      <c r="C36" s="984">
        <f ca="1">M18</f>
        <v>0</v>
      </c>
      <c r="D36" s="985"/>
      <c r="E36" s="986"/>
      <c r="F36" s="1376"/>
      <c r="G36" s="1376"/>
      <c r="H36" s="1376"/>
      <c r="I36" s="1376"/>
      <c r="J36" s="1376"/>
      <c r="K36" s="1376"/>
      <c r="L36" s="1376"/>
      <c r="M36" s="1376"/>
      <c r="N36" s="1377"/>
      <c r="AC36" s="295">
        <f>Project!B36</f>
        <v>0</v>
      </c>
      <c r="AD36" s="296">
        <f>#N/A</f>
        <v>0</v>
      </c>
      <c r="AE36" s="299"/>
      <c r="AH36" s="169">
        <f>SUM(AH70:AH80)</f>
        <v>0</v>
      </c>
    </row>
    <row r="37" spans="2:34" ht="14.25" customHeight="1" x14ac:dyDescent="0.15">
      <c r="B37" s="983" t="s">
        <v>500</v>
      </c>
      <c r="C37" s="984">
        <f ca="1">Y18</f>
        <v>0</v>
      </c>
      <c r="D37" s="985"/>
      <c r="E37" s="986"/>
      <c r="F37" s="1376"/>
      <c r="G37" s="1376"/>
      <c r="H37" s="1376"/>
      <c r="I37" s="1376"/>
      <c r="J37" s="1376"/>
      <c r="K37" s="1376"/>
      <c r="L37" s="1376"/>
      <c r="M37" s="1376"/>
      <c r="N37" s="1377"/>
      <c r="AC37" s="295">
        <f>Project!B37</f>
        <v>0</v>
      </c>
      <c r="AD37" s="296">
        <f>#N/A</f>
        <v>0</v>
      </c>
      <c r="AE37" s="299"/>
    </row>
    <row r="38" spans="2:34" ht="14.25" customHeight="1" x14ac:dyDescent="0.15">
      <c r="B38" s="861" t="s">
        <v>537</v>
      </c>
      <c r="C38" s="862">
        <v>0</v>
      </c>
      <c r="D38" s="872" t="s">
        <v>538</v>
      </c>
      <c r="E38" s="910"/>
      <c r="F38" s="1376"/>
      <c r="G38" s="1376"/>
      <c r="H38" s="1376"/>
      <c r="I38" s="1376"/>
      <c r="J38" s="1376"/>
      <c r="K38" s="1376"/>
      <c r="L38" s="1376"/>
      <c r="M38" s="1376"/>
      <c r="N38" s="1377"/>
      <c r="AC38" s="295">
        <f>Project!B38</f>
        <v>0</v>
      </c>
      <c r="AD38" s="296">
        <f>#N/A</f>
        <v>0</v>
      </c>
      <c r="AE38" s="300"/>
    </row>
    <row r="39" spans="2:34" ht="14.25" customHeight="1" thickBot="1" x14ac:dyDescent="0.2">
      <c r="B39" s="861" t="s">
        <v>537</v>
      </c>
      <c r="C39" s="862">
        <v>0</v>
      </c>
      <c r="D39" s="872" t="s">
        <v>538</v>
      </c>
      <c r="E39" s="910"/>
      <c r="F39" s="1376"/>
      <c r="G39" s="1376"/>
      <c r="H39" s="1376"/>
      <c r="I39" s="1376"/>
      <c r="J39" s="1376"/>
      <c r="K39" s="1376"/>
      <c r="L39" s="1376"/>
      <c r="M39" s="1376"/>
      <c r="N39" s="1377"/>
      <c r="AC39" s="298">
        <f>Project!B39</f>
        <v>0</v>
      </c>
      <c r="AD39" s="294">
        <f>#N/A</f>
        <v>0</v>
      </c>
      <c r="AE39" s="301"/>
    </row>
    <row r="40" spans="2:34" ht="14.25" customHeight="1" x14ac:dyDescent="0.15">
      <c r="B40" s="861" t="s">
        <v>537</v>
      </c>
      <c r="C40" s="862">
        <v>0</v>
      </c>
      <c r="D40" s="872" t="s">
        <v>538</v>
      </c>
      <c r="E40" s="910"/>
      <c r="F40" s="1376"/>
      <c r="G40" s="1376"/>
      <c r="H40" s="1376"/>
      <c r="I40" s="1376"/>
      <c r="J40" s="1376"/>
      <c r="K40" s="1376"/>
      <c r="L40" s="1376"/>
      <c r="M40" s="1376"/>
      <c r="N40" s="1377"/>
      <c r="AC40" s="274" t="s">
        <v>276</v>
      </c>
      <c r="AD40" s="281">
        <f>SUM(AD70:AD80)</f>
        <v>0</v>
      </c>
      <c r="AE40" s="281">
        <f>SUM(AE70:AE80)</f>
        <v>0</v>
      </c>
    </row>
    <row r="41" spans="2:34" ht="14.25" customHeight="1" x14ac:dyDescent="0.15">
      <c r="B41" s="861" t="s">
        <v>537</v>
      </c>
      <c r="C41" s="862">
        <v>0</v>
      </c>
      <c r="D41" s="872" t="s">
        <v>538</v>
      </c>
      <c r="E41" s="910"/>
      <c r="F41" s="1376"/>
      <c r="G41" s="1376"/>
      <c r="H41" s="1376"/>
      <c r="I41" s="1376"/>
      <c r="J41" s="1376"/>
      <c r="K41" s="1376"/>
      <c r="L41" s="1376"/>
      <c r="M41" s="1376"/>
      <c r="N41" s="1377"/>
    </row>
    <row r="42" spans="2:34" ht="14.25" customHeight="1" thickBot="1" x14ac:dyDescent="0.2">
      <c r="B42" s="863" t="s">
        <v>537</v>
      </c>
      <c r="C42" s="864">
        <v>0</v>
      </c>
      <c r="D42" s="873" t="s">
        <v>538</v>
      </c>
      <c r="E42" s="911"/>
      <c r="F42" s="1378"/>
      <c r="G42" s="1378"/>
      <c r="H42" s="1378"/>
      <c r="I42" s="1378"/>
      <c r="J42" s="1378"/>
      <c r="K42" s="1378"/>
      <c r="L42" s="1378"/>
      <c r="M42" s="1378"/>
      <c r="N42" s="1379"/>
    </row>
    <row r="43" spans="2:34" ht="11.25" thickBot="1" x14ac:dyDescent="0.2">
      <c r="B43" s="865" t="s">
        <v>64</v>
      </c>
      <c r="C43" s="866">
        <f ca="1">SUM(C37:C42)</f>
        <v>0</v>
      </c>
      <c r="D43" s="867" t="str">
        <f ca="1">IF(C43&lt;C35,"onderbouw de volledige investeringskosten","")</f>
        <v/>
      </c>
      <c r="E43" s="868"/>
    </row>
    <row r="44" spans="2:34" x14ac:dyDescent="0.15">
      <c r="C44" s="133"/>
      <c r="D44" s="133"/>
      <c r="E44" s="132"/>
      <c r="J44" s="134"/>
      <c r="K44" s="106"/>
      <c r="R44" s="127"/>
      <c r="S44" s="128"/>
      <c r="AC44" s="140" t="s">
        <v>274</v>
      </c>
      <c r="AH44" s="140" t="s">
        <v>282</v>
      </c>
    </row>
    <row r="45" spans="2:34" ht="11.25" thickBot="1" x14ac:dyDescent="0.2">
      <c r="B45" s="1112" t="s">
        <v>135</v>
      </c>
      <c r="C45" s="129"/>
      <c r="D45" s="912"/>
      <c r="E45" s="912"/>
      <c r="F45" s="912"/>
      <c r="G45" s="912"/>
      <c r="M45" s="913"/>
      <c r="N45" s="913"/>
      <c r="O45" s="914"/>
      <c r="P45" s="913"/>
      <c r="Q45" s="914"/>
      <c r="R45" s="913"/>
      <c r="S45" s="915"/>
    </row>
    <row r="46" spans="2:34" ht="21.75" thickBot="1" x14ac:dyDescent="0.2">
      <c r="B46" s="916" t="s">
        <v>526</v>
      </c>
      <c r="C46" s="917" t="s">
        <v>279</v>
      </c>
      <c r="D46" s="990" t="s">
        <v>268</v>
      </c>
      <c r="E46" s="918"/>
      <c r="F46" s="918"/>
      <c r="G46" s="919" t="s">
        <v>527</v>
      </c>
      <c r="H46" s="920"/>
      <c r="I46" s="920"/>
      <c r="J46" s="920"/>
      <c r="K46" s="920"/>
      <c r="L46" s="921"/>
      <c r="M46" s="913"/>
      <c r="N46" s="913"/>
      <c r="O46" s="914"/>
      <c r="P46" s="913"/>
      <c r="Q46" s="914"/>
      <c r="R46" s="913"/>
      <c r="S46" s="915"/>
    </row>
    <row r="47" spans="2:34" ht="10.5" customHeight="1" x14ac:dyDescent="0.15">
      <c r="B47" s="951"/>
      <c r="C47" s="952"/>
      <c r="D47" s="1155"/>
      <c r="E47" s="1158"/>
      <c r="F47" s="1159"/>
      <c r="G47" s="1380" t="s">
        <v>539</v>
      </c>
      <c r="H47" s="1381"/>
      <c r="I47" s="1381"/>
      <c r="J47" s="1381"/>
      <c r="K47" s="1381"/>
      <c r="L47" s="1382"/>
      <c r="M47" s="913"/>
      <c r="N47" s="913"/>
      <c r="O47" s="914"/>
      <c r="P47" s="913"/>
      <c r="Q47" s="914"/>
      <c r="R47" s="913"/>
      <c r="S47" s="915"/>
    </row>
    <row r="48" spans="2:34" ht="10.5" customHeight="1" x14ac:dyDescent="0.15">
      <c r="B48" s="953"/>
      <c r="C48" s="954"/>
      <c r="D48" s="1156"/>
      <c r="E48" s="1160"/>
      <c r="F48" s="1161"/>
      <c r="G48" s="1383"/>
      <c r="H48" s="1384"/>
      <c r="I48" s="1384"/>
      <c r="J48" s="1384"/>
      <c r="K48" s="1384"/>
      <c r="L48" s="1385"/>
      <c r="M48" s="913"/>
      <c r="N48" s="913"/>
      <c r="O48" s="914"/>
      <c r="P48" s="913"/>
      <c r="Q48" s="914"/>
      <c r="R48" s="913"/>
      <c r="S48" s="915"/>
    </row>
    <row r="49" spans="2:19" ht="10.5" customHeight="1" x14ac:dyDescent="0.15">
      <c r="B49" s="953"/>
      <c r="C49" s="955"/>
      <c r="D49" s="1156"/>
      <c r="E49" s="1160"/>
      <c r="F49" s="1161"/>
      <c r="G49" s="1383"/>
      <c r="H49" s="1384"/>
      <c r="I49" s="1384"/>
      <c r="J49" s="1384"/>
      <c r="K49" s="1384"/>
      <c r="L49" s="1385"/>
      <c r="M49" s="913"/>
      <c r="N49" s="913"/>
      <c r="O49" s="914"/>
      <c r="P49" s="913"/>
      <c r="Q49" s="914"/>
      <c r="R49" s="913"/>
      <c r="S49" s="915"/>
    </row>
    <row r="50" spans="2:19" ht="10.5" customHeight="1" x14ac:dyDescent="0.15">
      <c r="B50" s="953"/>
      <c r="C50" s="954"/>
      <c r="D50" s="1156"/>
      <c r="E50" s="1160"/>
      <c r="F50" s="1161"/>
      <c r="G50" s="1383"/>
      <c r="H50" s="1384"/>
      <c r="I50" s="1384"/>
      <c r="J50" s="1384"/>
      <c r="K50" s="1384"/>
      <c r="L50" s="1385"/>
      <c r="M50" s="913"/>
      <c r="N50" s="913"/>
      <c r="O50" s="914"/>
      <c r="P50" s="913"/>
      <c r="Q50" s="914"/>
      <c r="R50" s="913"/>
      <c r="S50" s="915"/>
    </row>
    <row r="51" spans="2:19" ht="10.5" customHeight="1" x14ac:dyDescent="0.15">
      <c r="B51" s="953"/>
      <c r="C51" s="954"/>
      <c r="D51" s="1156"/>
      <c r="E51" s="1160"/>
      <c r="F51" s="1161"/>
      <c r="G51" s="1383"/>
      <c r="H51" s="1384"/>
      <c r="I51" s="1384"/>
      <c r="J51" s="1384"/>
      <c r="K51" s="1384"/>
      <c r="L51" s="1385"/>
      <c r="M51" s="913"/>
      <c r="N51" s="913"/>
      <c r="O51" s="914"/>
      <c r="P51" s="913"/>
      <c r="Q51" s="914"/>
      <c r="R51" s="913"/>
      <c r="S51" s="915"/>
    </row>
    <row r="52" spans="2:19" ht="10.5" customHeight="1" x14ac:dyDescent="0.15">
      <c r="B52" s="953"/>
      <c r="C52" s="954"/>
      <c r="D52" s="1156"/>
      <c r="E52" s="1160"/>
      <c r="F52" s="1161"/>
      <c r="G52" s="1383"/>
      <c r="H52" s="1384"/>
      <c r="I52" s="1384"/>
      <c r="J52" s="1384"/>
      <c r="K52" s="1384"/>
      <c r="L52" s="1385"/>
      <c r="M52" s="913"/>
      <c r="N52" s="913"/>
      <c r="O52" s="914"/>
      <c r="P52" s="913"/>
      <c r="Q52" s="914"/>
      <c r="R52" s="913"/>
      <c r="S52" s="915"/>
    </row>
    <row r="53" spans="2:19" ht="10.5" customHeight="1" x14ac:dyDescent="0.15">
      <c r="B53" s="953"/>
      <c r="C53" s="954"/>
      <c r="D53" s="1156"/>
      <c r="E53" s="1160"/>
      <c r="F53" s="1161"/>
      <c r="G53" s="1383"/>
      <c r="H53" s="1384"/>
      <c r="I53" s="1384"/>
      <c r="J53" s="1384"/>
      <c r="K53" s="1384"/>
      <c r="L53" s="1385"/>
      <c r="M53" s="913"/>
      <c r="N53" s="913"/>
      <c r="O53" s="914"/>
      <c r="P53" s="913"/>
      <c r="Q53" s="914"/>
      <c r="R53" s="913"/>
      <c r="S53" s="915"/>
    </row>
    <row r="54" spans="2:19" ht="10.5" customHeight="1" thickBot="1" x14ac:dyDescent="0.2">
      <c r="B54" s="956"/>
      <c r="C54" s="957"/>
      <c r="D54" s="1157"/>
      <c r="E54" s="1162"/>
      <c r="F54" s="1163"/>
      <c r="G54" s="1386"/>
      <c r="H54" s="1387"/>
      <c r="I54" s="1387"/>
      <c r="J54" s="1387"/>
      <c r="K54" s="1387"/>
      <c r="L54" s="1388"/>
      <c r="M54" s="913"/>
      <c r="N54" s="913"/>
      <c r="O54" s="914"/>
      <c r="P54" s="913"/>
      <c r="Q54" s="914"/>
      <c r="R54" s="913"/>
      <c r="S54" s="915"/>
    </row>
    <row r="55" spans="2:19" ht="11.25" thickBot="1" x14ac:dyDescent="0.2">
      <c r="B55" s="922" t="s">
        <v>64</v>
      </c>
      <c r="C55" s="923">
        <f>SUM(C47:C54)</f>
        <v>0</v>
      </c>
      <c r="D55" s="924"/>
      <c r="E55" s="925"/>
      <c r="M55" s="913"/>
      <c r="N55" s="913"/>
      <c r="O55" s="914"/>
      <c r="P55" s="913"/>
      <c r="Q55" s="914"/>
      <c r="R55" s="913"/>
      <c r="S55" s="915"/>
    </row>
    <row r="56" spans="2:19" x14ac:dyDescent="0.15">
      <c r="B56" s="926"/>
      <c r="C56" s="913"/>
      <c r="D56" s="913"/>
      <c r="M56" s="913"/>
      <c r="N56" s="913"/>
      <c r="O56" s="914"/>
      <c r="P56" s="913"/>
      <c r="Q56" s="914"/>
      <c r="R56" s="913"/>
      <c r="S56" s="915"/>
    </row>
    <row r="57" spans="2:19" ht="11.25" thickBot="1" x14ac:dyDescent="0.2">
      <c r="B57" s="1112" t="s">
        <v>135</v>
      </c>
      <c r="C57" s="129"/>
      <c r="D57" s="912"/>
      <c r="E57" s="912"/>
      <c r="F57" s="912"/>
      <c r="G57" s="912"/>
      <c r="M57" s="913"/>
      <c r="N57" s="913"/>
      <c r="O57" s="914"/>
      <c r="P57" s="913"/>
      <c r="Q57" s="914"/>
      <c r="R57" s="913"/>
      <c r="S57" s="915"/>
    </row>
    <row r="58" spans="2:19" ht="21.75" thickBot="1" x14ac:dyDescent="0.2">
      <c r="B58" s="927" t="s">
        <v>528</v>
      </c>
      <c r="C58" s="928" t="s">
        <v>279</v>
      </c>
      <c r="D58" s="990" t="s">
        <v>529</v>
      </c>
      <c r="E58" s="918"/>
      <c r="F58" s="929"/>
      <c r="G58" s="930" t="s">
        <v>530</v>
      </c>
      <c r="H58" s="931"/>
      <c r="I58" s="931"/>
      <c r="J58" s="931"/>
      <c r="K58" s="931"/>
      <c r="L58" s="932"/>
      <c r="M58" s="913"/>
      <c r="N58" s="913"/>
      <c r="O58" s="914"/>
      <c r="P58" s="913"/>
      <c r="Q58" s="914"/>
      <c r="R58" s="913"/>
      <c r="S58" s="915"/>
    </row>
    <row r="59" spans="2:19" x14ac:dyDescent="0.15">
      <c r="B59" s="951"/>
      <c r="C59" s="952"/>
      <c r="D59" s="1155"/>
      <c r="E59" s="1158"/>
      <c r="F59" s="1159"/>
      <c r="G59" s="1380" t="s">
        <v>540</v>
      </c>
      <c r="H59" s="1381"/>
      <c r="I59" s="1381"/>
      <c r="J59" s="1381"/>
      <c r="K59" s="1381"/>
      <c r="L59" s="1382"/>
      <c r="M59" s="913"/>
      <c r="N59" s="913"/>
      <c r="O59" s="914"/>
      <c r="P59" s="913"/>
      <c r="Q59" s="914"/>
      <c r="R59" s="913"/>
      <c r="S59" s="915"/>
    </row>
    <row r="60" spans="2:19" x14ac:dyDescent="0.15">
      <c r="B60" s="953"/>
      <c r="C60" s="954"/>
      <c r="D60" s="1156"/>
      <c r="E60" s="1160"/>
      <c r="F60" s="1161"/>
      <c r="G60" s="1383"/>
      <c r="H60" s="1384"/>
      <c r="I60" s="1384"/>
      <c r="J60" s="1384"/>
      <c r="K60" s="1384"/>
      <c r="L60" s="1385"/>
      <c r="M60" s="913"/>
      <c r="N60" s="913"/>
      <c r="O60" s="914"/>
      <c r="P60" s="913"/>
      <c r="Q60" s="914"/>
      <c r="R60" s="913"/>
      <c r="S60" s="915"/>
    </row>
    <row r="61" spans="2:19" x14ac:dyDescent="0.15">
      <c r="B61" s="953"/>
      <c r="C61" s="955"/>
      <c r="D61" s="1156"/>
      <c r="E61" s="1160"/>
      <c r="F61" s="1161"/>
      <c r="G61" s="1383"/>
      <c r="H61" s="1384"/>
      <c r="I61" s="1384"/>
      <c r="J61" s="1384"/>
      <c r="K61" s="1384"/>
      <c r="L61" s="1385"/>
      <c r="M61" s="913"/>
      <c r="N61" s="913"/>
      <c r="O61" s="914"/>
      <c r="P61" s="913"/>
      <c r="Q61" s="914"/>
      <c r="R61" s="913"/>
      <c r="S61" s="915"/>
    </row>
    <row r="62" spans="2:19" x14ac:dyDescent="0.15">
      <c r="B62" s="953"/>
      <c r="C62" s="954"/>
      <c r="D62" s="1156"/>
      <c r="E62" s="1160"/>
      <c r="F62" s="1161"/>
      <c r="G62" s="1383"/>
      <c r="H62" s="1384"/>
      <c r="I62" s="1384"/>
      <c r="J62" s="1384"/>
      <c r="K62" s="1384"/>
      <c r="L62" s="1385"/>
      <c r="M62" s="913"/>
      <c r="N62" s="913"/>
      <c r="O62" s="914"/>
      <c r="P62" s="913"/>
      <c r="Q62" s="914"/>
      <c r="R62" s="913"/>
      <c r="S62" s="915"/>
    </row>
    <row r="63" spans="2:19" x14ac:dyDescent="0.15">
      <c r="B63" s="953"/>
      <c r="C63" s="954"/>
      <c r="D63" s="1156"/>
      <c r="E63" s="1160"/>
      <c r="F63" s="1161"/>
      <c r="G63" s="1383"/>
      <c r="H63" s="1384"/>
      <c r="I63" s="1384"/>
      <c r="J63" s="1384"/>
      <c r="K63" s="1384"/>
      <c r="L63" s="1385"/>
      <c r="M63" s="913"/>
      <c r="N63" s="913"/>
      <c r="O63" s="914"/>
      <c r="P63" s="913"/>
      <c r="Q63" s="914"/>
      <c r="R63" s="913"/>
      <c r="S63" s="915"/>
    </row>
    <row r="64" spans="2:19" x14ac:dyDescent="0.15">
      <c r="B64" s="953"/>
      <c r="C64" s="954"/>
      <c r="D64" s="1156"/>
      <c r="E64" s="1160"/>
      <c r="F64" s="1161"/>
      <c r="G64" s="1383"/>
      <c r="H64" s="1384"/>
      <c r="I64" s="1384"/>
      <c r="J64" s="1384"/>
      <c r="K64" s="1384"/>
      <c r="L64" s="1385"/>
      <c r="M64" s="913"/>
      <c r="N64" s="913"/>
      <c r="O64" s="914"/>
      <c r="P64" s="913"/>
      <c r="Q64" s="914"/>
      <c r="R64" s="913"/>
      <c r="S64" s="915"/>
    </row>
    <row r="65" spans="2:34" x14ac:dyDescent="0.15">
      <c r="B65" s="953"/>
      <c r="C65" s="954"/>
      <c r="D65" s="1156"/>
      <c r="E65" s="1160"/>
      <c r="F65" s="1161"/>
      <c r="G65" s="1383"/>
      <c r="H65" s="1384"/>
      <c r="I65" s="1384"/>
      <c r="J65" s="1384"/>
      <c r="K65" s="1384"/>
      <c r="L65" s="1385"/>
      <c r="M65" s="913"/>
      <c r="N65" s="913"/>
      <c r="O65" s="914"/>
      <c r="P65" s="913"/>
      <c r="Q65" s="914"/>
      <c r="R65" s="913"/>
      <c r="S65" s="915"/>
    </row>
    <row r="66" spans="2:34" ht="10.5" customHeight="1" thickBot="1" x14ac:dyDescent="0.2">
      <c r="B66" s="956"/>
      <c r="C66" s="957"/>
      <c r="D66" s="1157"/>
      <c r="E66" s="1162"/>
      <c r="F66" s="1163"/>
      <c r="G66" s="1386"/>
      <c r="H66" s="1387"/>
      <c r="I66" s="1387"/>
      <c r="J66" s="1387"/>
      <c r="K66" s="1387"/>
      <c r="L66" s="1388"/>
      <c r="M66" s="913"/>
      <c r="N66" s="913"/>
      <c r="O66" s="914"/>
      <c r="P66" s="913"/>
      <c r="Q66" s="914"/>
      <c r="R66" s="913"/>
      <c r="S66" s="915"/>
    </row>
    <row r="67" spans="2:34" ht="11.25" thickBot="1" x14ac:dyDescent="0.2">
      <c r="B67" s="922" t="s">
        <v>64</v>
      </c>
      <c r="C67" s="923">
        <f>SUM(C59:C66)</f>
        <v>0</v>
      </c>
      <c r="D67" s="924"/>
      <c r="E67" s="925"/>
      <c r="M67" s="913"/>
      <c r="N67" s="913"/>
      <c r="O67" s="914"/>
      <c r="P67" s="913"/>
      <c r="Q67" s="914"/>
      <c r="R67" s="913"/>
      <c r="S67" s="915"/>
    </row>
    <row r="68" spans="2:34" s="107" customFormat="1" ht="11.25" thickBot="1" x14ac:dyDescent="0.2">
      <c r="B68" s="938"/>
      <c r="C68" s="933"/>
      <c r="D68" s="934"/>
      <c r="E68" s="935"/>
      <c r="M68" s="913"/>
      <c r="N68" s="913"/>
      <c r="O68" s="936"/>
      <c r="P68" s="913"/>
      <c r="Q68" s="936"/>
      <c r="R68" s="913"/>
      <c r="S68" s="937"/>
    </row>
    <row r="69" spans="2:34" ht="11.25" thickBot="1" x14ac:dyDescent="0.2">
      <c r="B69" s="108" t="s">
        <v>145</v>
      </c>
      <c r="C69" s="133"/>
      <c r="D69" s="133"/>
      <c r="R69" s="127"/>
      <c r="S69" s="128"/>
      <c r="AC69" s="115" t="s">
        <v>275</v>
      </c>
      <c r="AD69" s="135" t="s">
        <v>125</v>
      </c>
      <c r="AE69" s="116" t="s">
        <v>123</v>
      </c>
      <c r="AH69" s="168" t="s">
        <v>281</v>
      </c>
    </row>
    <row r="70" spans="2:34" ht="11.25" customHeight="1" x14ac:dyDescent="0.15">
      <c r="B70" s="1401" t="s">
        <v>79</v>
      </c>
      <c r="C70" s="1402"/>
      <c r="D70" s="1397" t="s">
        <v>81</v>
      </c>
      <c r="E70" s="1399" t="s">
        <v>82</v>
      </c>
      <c r="F70" s="1368" t="s">
        <v>126</v>
      </c>
      <c r="G70" s="1369"/>
      <c r="H70" s="1369"/>
      <c r="I70" s="1369"/>
      <c r="J70" s="1369"/>
      <c r="K70" s="1369"/>
      <c r="L70" s="1369"/>
      <c r="M70" s="1369"/>
      <c r="N70" s="1370"/>
      <c r="AB70" s="297"/>
      <c r="AC70" s="276">
        <f>B7</f>
        <v>0</v>
      </c>
      <c r="AD70" s="277">
        <f>IF($B$22=B7,$C$22,0)+IF($B$23=B7,$C$23)+IF($B$24=B7,$C$24)+IF($B$25=B7,$C$25)+IF($B$26=B7,$C$26)+IF($B$27=B7,$C$27)+IF($B$28=B7,$C$28)+IF($B$29=B7,$C$29)+IF($B$30=B7,$C$30)</f>
        <v>0</v>
      </c>
      <c r="AE70" s="278">
        <f>IF($D$22=B7,$C$22,0)+IF($D$23=B7,$C$23)+IF($D$24=B7,$C$24)+IF($D$25=B7,$C$25)+IF($D$26=B7,$C$26)+IF($D$27=B7,$C$27)+IF($D$28=B7,$C$28)+IF($D$29=B7,$C$29)+IF($D$30=B7,$C$30)</f>
        <v>0</v>
      </c>
      <c r="AH70" s="263">
        <f>#N/A</f>
        <v>0</v>
      </c>
    </row>
    <row r="71" spans="2:34" ht="11.25" customHeight="1" thickBot="1" x14ac:dyDescent="0.2">
      <c r="B71" s="1403"/>
      <c r="C71" s="1404"/>
      <c r="D71" s="1398"/>
      <c r="E71" s="1400"/>
      <c r="F71" s="1371"/>
      <c r="G71" s="1372"/>
      <c r="H71" s="1372"/>
      <c r="I71" s="1372"/>
      <c r="J71" s="1372"/>
      <c r="K71" s="1372"/>
      <c r="L71" s="1372"/>
      <c r="M71" s="1372"/>
      <c r="N71" s="1373"/>
      <c r="AC71" s="279">
        <f>B8</f>
        <v>0</v>
      </c>
      <c r="AD71" s="280">
        <f>IF($B$22=B8,$C$22,0)+IF($B$23=B8,$C$23)+IF($B$24=B8,$C$24)+IF($B$25=B8,$C$25)+IF($B$26=B8,$C$26)+IF($B$27=B8,$C$27)+IF($B$28=B8,$C$28)+IF($B$29=B8,$C$29)+IF($B$30=B8,$C$30)</f>
        <v>0</v>
      </c>
      <c r="AE71" s="118">
        <f>IF($D$22=B8,$C$22,0)+IF($D$23=B8,$C$23)+IF($D$24=B8,$C$24)+IF($D$25=B8,$C$25)+IF($D$26=B8,$C$26)+IF($D$27=B8,$C$27)+IF($D$28=B8,$C$28)+IF($D$29=B8,$C$29)+IF($D$30=B8,$C$30)</f>
        <v>0</v>
      </c>
      <c r="AH71" s="263">
        <f>#N/A</f>
        <v>0</v>
      </c>
    </row>
    <row r="72" spans="2:34" ht="11.25" customHeight="1" x14ac:dyDescent="0.15">
      <c r="B72" s="1364" t="s">
        <v>77</v>
      </c>
      <c r="C72" s="1365"/>
      <c r="D72" s="888">
        <f ca="1">C35</f>
        <v>0</v>
      </c>
      <c r="E72" s="889"/>
      <c r="F72" s="890" t="s">
        <v>590</v>
      </c>
      <c r="G72" s="891"/>
      <c r="H72" s="306"/>
      <c r="I72" s="306"/>
      <c r="J72" s="306"/>
      <c r="K72" s="306"/>
      <c r="L72" s="306"/>
      <c r="M72" s="306"/>
      <c r="N72" s="307"/>
      <c r="AC72" s="279"/>
      <c r="AD72" s="280"/>
      <c r="AE72" s="118"/>
      <c r="AH72" s="263"/>
    </row>
    <row r="73" spans="2:34" ht="11.25" customHeight="1" x14ac:dyDescent="0.15">
      <c r="B73" s="1407" t="s">
        <v>63</v>
      </c>
      <c r="C73" s="1408"/>
      <c r="D73" s="877">
        <f ca="1">M18</f>
        <v>0</v>
      </c>
      <c r="E73" s="878"/>
      <c r="F73" s="879" t="s">
        <v>290</v>
      </c>
      <c r="G73" s="880"/>
      <c r="H73" s="880"/>
      <c r="I73" s="880"/>
      <c r="J73" s="880"/>
      <c r="K73" s="880"/>
      <c r="L73" s="880"/>
      <c r="M73" s="880"/>
      <c r="N73" s="881"/>
      <c r="AC73" s="279">
        <f>B9</f>
        <v>0</v>
      </c>
      <c r="AD73" s="280">
        <f>IF($B$22=B9,$C$22,0)+IF($B$23=B9,$C$23)+IF($B$24=B9,$C$24)+IF($B$25=B9,$C$25)+IF($B$26=B9,$C$26)+IF($B$27=B9,$C$27)+IF($B$28=B9,$C$28)+IF($B$29=B9,$C$29)+IF($B$30=B9,$C$30)</f>
        <v>0</v>
      </c>
      <c r="AE73" s="118">
        <f>IF($D$22=B9,$C$22,0)+IF($D$23=B9,$C$23)+IF($D$24=B9,$C$24)+IF($D$25=B9,$C$25)+IF($D$26=B9,$C$26)+IF($D$27=B9,$C$27)+IF($D$28=B9,$C$28)+IF($D$29=B9,$C$29)+IF($D$30=B9,$C$30)</f>
        <v>0</v>
      </c>
      <c r="AH73" s="263">
        <f>#N/A</f>
        <v>0</v>
      </c>
    </row>
    <row r="74" spans="2:34" ht="11.25" customHeight="1" x14ac:dyDescent="0.15">
      <c r="B74" s="1393" t="s">
        <v>180</v>
      </c>
      <c r="C74" s="1394"/>
      <c r="D74" s="150">
        <f ca="1">Y18</f>
        <v>0</v>
      </c>
      <c r="E74" s="144">
        <f ca="1">IF(AND($D74&gt;0,$D$73&gt;0),$D74/$D$73,0)</f>
        <v>0</v>
      </c>
      <c r="F74" s="869" t="s">
        <v>533</v>
      </c>
      <c r="G74" s="308"/>
      <c r="H74" s="308"/>
      <c r="I74" s="308"/>
      <c r="J74" s="308"/>
      <c r="K74" s="308"/>
      <c r="L74" s="308"/>
      <c r="M74" s="308"/>
      <c r="N74" s="309"/>
      <c r="AC74" s="279">
        <f>B10</f>
        <v>0</v>
      </c>
      <c r="AD74" s="280">
        <f>IF($B$22=B10,$C$22,0)+IF($B$23=B10,$C$23)+IF($B$24=B10,$C$24)+IF($B$25=B10,$C$25)+IF($B$26=B10,$C$26)+IF($B$27=B10,$C$27)+IF($B$28=B10,$C$28)+IF($B$29=B10,$C$29)+IF($B$30=B10,$C$30)</f>
        <v>0</v>
      </c>
      <c r="AE74" s="118">
        <f>IF($D$22=B10,$C$22,0)+IF($D$23=B10,$C$23)+IF($D$24=B10,$C$24)+IF($D$25=B10,$C$25)+IF($D$26=B10,$C$26)+IF($D$27=B10,$C$27)+IF($D$28=B10,$C$28)+IF($D$29=B10,$C$29)+IF($D$30=B10,$C$30)</f>
        <v>0</v>
      </c>
      <c r="AH74" s="263">
        <f>#N/A</f>
        <v>0</v>
      </c>
    </row>
    <row r="75" spans="2:34" ht="11.25" customHeight="1" x14ac:dyDescent="0.15">
      <c r="B75" s="1393" t="s">
        <v>136</v>
      </c>
      <c r="C75" s="1394"/>
      <c r="D75" s="143">
        <f>AH36</f>
        <v>0</v>
      </c>
      <c r="E75" s="144">
        <f ca="1">IF(AND($D75&gt;0,$D$73&gt;0),$D75/$D$73,0)</f>
        <v>0</v>
      </c>
      <c r="F75" s="869" t="s">
        <v>350</v>
      </c>
      <c r="G75" s="308"/>
      <c r="H75" s="308"/>
      <c r="I75" s="308"/>
      <c r="J75" s="308"/>
      <c r="K75" s="308"/>
      <c r="L75" s="308"/>
      <c r="M75" s="308"/>
      <c r="N75" s="309"/>
      <c r="AC75" s="279">
        <f>B11</f>
        <v>0</v>
      </c>
      <c r="AD75" s="280">
        <f>IF($B$22=B11,$C$22,0)+IF($B$23=B11,$C$23)+IF($B$24=B11,$C$24)+IF($B$25=B11,$C$25)+IF($B$26=B11,$C$26)+IF($B$27=B11,$C$27)+IF($B$28=B11,$C$28)+IF($B$29=B11,$C$29)+IF($B$30=B11,$C$30)</f>
        <v>0</v>
      </c>
      <c r="AE75" s="118">
        <f>IF($D$22=B11,$C$22,0)+IF($D$23=B11,$C$23)+IF($D$24=B11,$C$24)+IF($D$25=B11,$C$25)+IF($D$26=B11,$C$26)+IF($D$27=B11,$C$27)+IF($D$28=B11,$C$28)+IF($D$29=B11,$C$29)+IF($D$30=B11,$C$30)</f>
        <v>0</v>
      </c>
      <c r="AH75" s="263">
        <f>#N/A</f>
        <v>0</v>
      </c>
    </row>
    <row r="76" spans="2:34" ht="11.25" customHeight="1" x14ac:dyDescent="0.15">
      <c r="B76" s="1405" t="s">
        <v>531</v>
      </c>
      <c r="C76" s="1406"/>
      <c r="D76" s="151">
        <f>C55</f>
        <v>0</v>
      </c>
      <c r="E76" s="180">
        <f ca="1">IF(AND($D76&gt;0,$D$73&gt;0),$D76/$D$73,0)</f>
        <v>0</v>
      </c>
      <c r="F76" s="870" t="s">
        <v>534</v>
      </c>
      <c r="G76" s="310"/>
      <c r="H76" s="310"/>
      <c r="I76" s="310"/>
      <c r="J76" s="310"/>
      <c r="K76" s="310"/>
      <c r="L76" s="310"/>
      <c r="M76" s="310"/>
      <c r="N76" s="311"/>
      <c r="AC76" s="279">
        <f>B12</f>
        <v>0</v>
      </c>
      <c r="AD76" s="280">
        <f>IF($B$22=B12,$C$22,0)+IF($B$23=B12,$C$23)+IF($B$24=B12,$C$24)+IF($B$25=B12,$C$25)+IF($B$26=B12,$C$26)+IF($B$27=B12,$C$27)+IF($B$28=B12,$C$28)+IF($B$29=B12,$C$29)+IF($B$30=B12,$C$30)</f>
        <v>0</v>
      </c>
      <c r="AE76" s="118">
        <f>IF($D$22=B12,$C$22,0)+IF($D$23=B12,$C$23)+IF($D$24=B12,$C$24)+IF($D$25=B12,$C$25)+IF($D$26=B12,$C$26)+IF($D$27=B12,$C$27)+IF($D$28=B12,$C$28)+IF($D$29=B12,$C$29)+IF($D$30=B12,$C$30)</f>
        <v>0</v>
      </c>
      <c r="AH76" s="263">
        <f>#N/A</f>
        <v>0</v>
      </c>
    </row>
    <row r="77" spans="2:34" ht="11.25" customHeight="1" x14ac:dyDescent="0.15">
      <c r="B77" s="1405" t="s">
        <v>532</v>
      </c>
      <c r="C77" s="1406"/>
      <c r="D77" s="958">
        <f>C67</f>
        <v>0</v>
      </c>
      <c r="E77" s="878">
        <f ca="1">IF(AND($D77&gt;0,$D$73&gt;0),$D77/$D$73,0)</f>
        <v>0</v>
      </c>
      <c r="F77" s="959" t="s">
        <v>535</v>
      </c>
      <c r="G77" s="960"/>
      <c r="H77" s="960"/>
      <c r="I77" s="960"/>
      <c r="J77" s="960"/>
      <c r="K77" s="960"/>
      <c r="L77" s="960"/>
      <c r="M77" s="960"/>
      <c r="N77" s="961"/>
      <c r="AC77" s="279"/>
      <c r="AD77" s="280"/>
      <c r="AE77" s="118"/>
      <c r="AH77" s="263"/>
    </row>
    <row r="78" spans="2:34" ht="11.25" customHeight="1" thickBot="1" x14ac:dyDescent="0.2">
      <c r="B78" s="1395" t="s">
        <v>203</v>
      </c>
      <c r="C78" s="1396"/>
      <c r="D78" s="181">
        <f ca="1">D72-D74-D75-D76-D77</f>
        <v>0</v>
      </c>
      <c r="E78" s="145">
        <f ca="1">IF(AND($D78&gt;0,$D$73&gt;0),$D78/$D$73,0)</f>
        <v>0</v>
      </c>
      <c r="F78" s="871" t="s">
        <v>205</v>
      </c>
      <c r="G78" s="312"/>
      <c r="H78" s="312"/>
      <c r="I78" s="312"/>
      <c r="J78" s="312"/>
      <c r="K78" s="312"/>
      <c r="L78" s="312"/>
      <c r="M78" s="312"/>
      <c r="N78" s="313"/>
      <c r="AC78" s="279">
        <f>B13</f>
        <v>0</v>
      </c>
      <c r="AD78" s="280">
        <f>IF($B$22=B13,$C$22,0)+IF($B$23=B13,$C$23)+IF($B$24=B13,$C$24)+IF($B$25=B13,$C$25)+IF($B$26=B13,$C$26)+IF($B$27=B13,$C$27)+IF($B$28=B13,$C$28)+IF($B$29=B13,$C$29)+IF($B$30=B13,$C$30)</f>
        <v>0</v>
      </c>
      <c r="AE78" s="118">
        <f>IF($D$22=B13,$C$22,0)+IF($D$23=B13,$C$23)+IF($D$24=B13,$C$24)+IF($D$25=B13,$C$25)+IF($D$26=B13,$C$26)+IF($D$27=B13,$C$27)+IF($D$28=B13,$C$28)+IF($D$29=B13,$C$29)+IF($D$30=B13,$C$30)</f>
        <v>0</v>
      </c>
      <c r="AH78" s="263">
        <f>#N/A</f>
        <v>0</v>
      </c>
    </row>
    <row r="79" spans="2:34" ht="11.25" customHeight="1" x14ac:dyDescent="0.15">
      <c r="AC79" s="279">
        <f>B14</f>
        <v>0</v>
      </c>
      <c r="AD79" s="280">
        <f>IF($B$22=B14,$C$22,0)+IF($B$23=B14,$C$23)+IF($B$24=B14,$C$24)+IF($B$25=B14,$C$25)+IF($B$26=B14,$C$26)+IF($B$27=B14,$C$27)+IF($B$28=B14,$C$28)+IF($B$29=B14,$C$29)+IF($B$30=B14,$C$30)</f>
        <v>0</v>
      </c>
      <c r="AE79" s="118">
        <f>IF($D$22=B14,$C$22,0)+IF($D$23=B14,$C$23)+IF($D$24=B14,$C$24)+IF($D$25=B14,$C$25)+IF($D$26=B14,$C$26)+IF($D$27=B14,$C$27)+IF($D$28=B14,$C$28)+IF($D$29=B14,$C$29)+IF($D$30=B14,$C$30)</f>
        <v>0</v>
      </c>
      <c r="AH79" s="263">
        <f>#N/A</f>
        <v>0</v>
      </c>
    </row>
    <row r="80" spans="2:34" ht="11.25" customHeight="1" x14ac:dyDescent="0.15">
      <c r="AC80" s="279">
        <f>B15</f>
        <v>0</v>
      </c>
      <c r="AD80" s="280">
        <f>IF($B$22=B15,$C$22,0)+IF($B$23=B15,$C$23)+IF($B$24=B15,$C$24)+IF($B$25=B15,$C$25)+IF($B$26=B15,$C$26)+IF($B$27=B15,$C$27)+IF($B$28=B15,$C$28)+IF($B$29=B15,$C$29)+IF($B$30=B15,$C$30)</f>
        <v>0</v>
      </c>
      <c r="AE80" s="118">
        <f>IF($D$22=B15,$C$22,0)+IF($D$23=B15,$C$23)+IF($D$24=B15,$C$24)+IF($D$25=B15,$C$25)+IF($D$26=B15,$C$26)+IF($D$27=B15,$C$27)+IF($D$28=B15,$C$28)+IF($D$29=B15,$C$29)+IF($D$30=B15,$C$30)</f>
        <v>0</v>
      </c>
      <c r="AH80" s="263">
        <f>#N/A</f>
        <v>0</v>
      </c>
    </row>
  </sheetData>
  <sheetProtection algorithmName="SHA-512" hashValue="Ezg1lyhQWjhDiaU+ZrLGzrk7vAzLI0H10IYuztZxUChX4HTKE3/cXMKa15gyPXb+4QUwWgoAnMOSAocZF+QznQ==" saltValue="vut925ix+UHk3B0l9kGBZw==" spinCount="100000" sheet="1" objects="1" scenarios="1"/>
  <dataConsolidate/>
  <mergeCells count="27">
    <mergeCell ref="G59:L66"/>
    <mergeCell ref="D27:E27"/>
    <mergeCell ref="B74:C74"/>
    <mergeCell ref="B78:C78"/>
    <mergeCell ref="D70:D71"/>
    <mergeCell ref="E70:E71"/>
    <mergeCell ref="B70:C71"/>
    <mergeCell ref="B76:C76"/>
    <mergeCell ref="B73:C73"/>
    <mergeCell ref="B75:C75"/>
    <mergeCell ref="B77:C77"/>
    <mergeCell ref="D22:E22"/>
    <mergeCell ref="D21:E21"/>
    <mergeCell ref="F21:N21"/>
    <mergeCell ref="D34:N34"/>
    <mergeCell ref="B72:C72"/>
    <mergeCell ref="D28:E28"/>
    <mergeCell ref="F70:N71"/>
    <mergeCell ref="F35:N42"/>
    <mergeCell ref="G47:L54"/>
    <mergeCell ref="D23:E23"/>
    <mergeCell ref="D29:E29"/>
    <mergeCell ref="D30:E30"/>
    <mergeCell ref="D31:E31"/>
    <mergeCell ref="D24:E24"/>
    <mergeCell ref="D25:E25"/>
    <mergeCell ref="D26:E26"/>
  </mergeCells>
  <phoneticPr fontId="4" type="noConversion"/>
  <dataValidations count="3">
    <dataValidation type="list" allowBlank="1" showInputMessage="1" showErrorMessage="1" sqref="D22:E30 D47:D54 D59:D66" xr:uid="{00000000-0002-0000-0200-000000000000}">
      <formula1>deelnemers</formula1>
    </dataValidation>
    <dataValidation type="list" allowBlank="1" showInputMessage="1" showErrorMessage="1" sqref="B22:B30" xr:uid="{00000000-0002-0000-0200-000001000000}">
      <formula1>Geldin</formula1>
    </dataValidation>
    <dataValidation type="list" allowBlank="1" showInputMessage="1" showErrorMessage="1" sqref="B47:B54 B59:B66" xr:uid="{00000000-0002-0000-0200-000002000000}">
      <formula1>Sponsoren</formula1>
    </dataValidation>
  </dataValidations>
  <pageMargins left="0.23622047244094491" right="0.23622047244094491" top="0.74803149606299213" bottom="0.74803149606299213" header="0.31496062992125984" footer="0.31496062992125984"/>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9">
    <tabColor rgb="FF00B0F0"/>
    <pageSetUpPr fitToPage="1"/>
  </sheetPr>
  <dimension ref="A1:AN88"/>
  <sheetViews>
    <sheetView showGridLines="0" zoomScaleNormal="100" zoomScaleSheetLayoutView="100" workbookViewId="0">
      <selection activeCell="V26" sqref="V26"/>
    </sheetView>
  </sheetViews>
  <sheetFormatPr defaultColWidth="9.140625" defaultRowHeight="12.75" x14ac:dyDescent="0.2"/>
  <cols>
    <col min="1" max="1" width="3.140625" style="339" customWidth="1"/>
    <col min="2" max="2" width="7.5703125" style="339" customWidth="1"/>
    <col min="3" max="18" width="9.140625" style="339"/>
    <col min="19" max="19" width="3.140625" style="339" customWidth="1"/>
    <col min="20" max="16384" width="9.140625" style="339"/>
  </cols>
  <sheetData>
    <row r="1" spans="1:40" x14ac:dyDescent="0.2">
      <c r="A1" s="338"/>
      <c r="B1" s="579"/>
      <c r="C1" s="338"/>
      <c r="D1" s="579"/>
      <c r="E1" s="338"/>
      <c r="F1" s="338"/>
      <c r="G1" s="338"/>
      <c r="H1" s="338"/>
      <c r="I1" s="338"/>
      <c r="J1" s="338"/>
      <c r="K1" s="338"/>
      <c r="L1" s="338"/>
      <c r="M1" s="338"/>
      <c r="N1" s="338"/>
      <c r="O1" s="338"/>
      <c r="P1" s="338"/>
      <c r="Q1" s="338"/>
      <c r="R1" s="580"/>
      <c r="X1" s="563"/>
      <c r="Y1" s="563"/>
      <c r="Z1" s="563"/>
      <c r="AA1" s="563"/>
      <c r="AB1" s="563"/>
      <c r="AC1" s="563"/>
      <c r="AD1" s="563"/>
      <c r="AE1" s="563"/>
      <c r="AF1" s="563"/>
      <c r="AG1" s="563"/>
      <c r="AH1" s="563"/>
      <c r="AI1" s="563"/>
      <c r="AJ1" s="563"/>
      <c r="AK1" s="563"/>
      <c r="AL1" s="563"/>
      <c r="AM1" s="563"/>
      <c r="AN1" s="563"/>
    </row>
    <row r="2" spans="1:40" x14ac:dyDescent="0.2">
      <c r="A2" s="579"/>
      <c r="B2" s="579"/>
      <c r="C2" s="338"/>
      <c r="D2" s="579"/>
      <c r="E2" s="338"/>
      <c r="F2" s="338"/>
      <c r="G2" s="338"/>
      <c r="H2" s="338"/>
      <c r="I2" s="338"/>
      <c r="J2" s="338"/>
      <c r="K2" s="338"/>
      <c r="L2" s="338"/>
      <c r="M2" s="338"/>
      <c r="N2" s="338"/>
      <c r="O2" s="338"/>
      <c r="P2" s="338"/>
      <c r="Q2" s="338"/>
      <c r="R2" s="338"/>
      <c r="X2" s="563"/>
      <c r="Y2" s="563"/>
      <c r="Z2" s="563"/>
      <c r="AA2" s="563"/>
      <c r="AB2" s="563"/>
      <c r="AC2" s="563"/>
      <c r="AD2" s="563"/>
      <c r="AE2" s="563"/>
      <c r="AF2" s="563"/>
      <c r="AG2" s="563"/>
      <c r="AH2" s="563"/>
      <c r="AI2" s="563"/>
      <c r="AJ2" s="563"/>
      <c r="AK2" s="563"/>
      <c r="AL2" s="563"/>
      <c r="AM2" s="563"/>
      <c r="AN2" s="563"/>
    </row>
    <row r="3" spans="1:40" ht="18" x14ac:dyDescent="0.25">
      <c r="A3" s="338"/>
      <c r="B3" s="548" t="s">
        <v>309</v>
      </c>
      <c r="C3" s="338"/>
      <c r="D3" s="581"/>
      <c r="E3" s="582"/>
      <c r="F3" s="582"/>
      <c r="G3" s="582"/>
      <c r="H3" s="582"/>
      <c r="I3" s="582"/>
      <c r="J3" s="583"/>
      <c r="K3" s="583"/>
      <c r="L3" s="582"/>
      <c r="M3" s="582"/>
      <c r="N3" s="582"/>
      <c r="O3" s="582"/>
      <c r="P3" s="338"/>
      <c r="Q3" s="338"/>
      <c r="R3" s="338"/>
      <c r="X3" s="563"/>
      <c r="Y3" s="563"/>
      <c r="Z3" s="563"/>
      <c r="AA3" s="563"/>
      <c r="AB3" s="563"/>
      <c r="AC3" s="563"/>
      <c r="AD3" s="563"/>
      <c r="AE3" s="563"/>
      <c r="AF3" s="563"/>
      <c r="AG3" s="563"/>
      <c r="AH3" s="563"/>
      <c r="AI3" s="563"/>
      <c r="AJ3" s="563"/>
      <c r="AK3" s="563"/>
      <c r="AL3" s="563"/>
      <c r="AM3" s="563"/>
      <c r="AN3" s="563"/>
    </row>
    <row r="4" spans="1:40" ht="18" x14ac:dyDescent="0.25">
      <c r="A4" s="338"/>
      <c r="B4" s="548" t="s">
        <v>306</v>
      </c>
      <c r="C4" s="579"/>
      <c r="D4" s="559"/>
      <c r="E4" s="338"/>
      <c r="F4" s="338"/>
      <c r="G4" s="338"/>
      <c r="H4" s="338"/>
      <c r="I4" s="338"/>
      <c r="J4" s="557"/>
      <c r="K4" s="557"/>
      <c r="L4" s="338"/>
      <c r="M4" s="338"/>
      <c r="N4" s="338"/>
      <c r="O4" s="338"/>
      <c r="P4" s="338"/>
      <c r="Q4" s="338"/>
      <c r="R4" s="338"/>
      <c r="X4" s="563"/>
      <c r="Y4" s="563"/>
      <c r="Z4" s="563"/>
      <c r="AA4" s="563"/>
      <c r="AB4" s="563"/>
      <c r="AC4" s="563"/>
      <c r="AD4" s="563"/>
      <c r="AE4" s="563"/>
      <c r="AF4" s="563"/>
      <c r="AG4" s="563"/>
      <c r="AH4" s="563"/>
      <c r="AI4" s="563"/>
      <c r="AJ4" s="563"/>
      <c r="AK4" s="563"/>
      <c r="AL4" s="563"/>
      <c r="AM4" s="563"/>
      <c r="AN4" s="563"/>
    </row>
    <row r="5" spans="1:40" x14ac:dyDescent="0.2">
      <c r="A5" s="338"/>
      <c r="B5" s="557"/>
      <c r="C5" s="338"/>
      <c r="D5" s="579"/>
      <c r="E5" s="557"/>
      <c r="F5" s="557"/>
      <c r="G5" s="557"/>
      <c r="H5" s="557"/>
      <c r="I5" s="557"/>
      <c r="J5" s="557"/>
      <c r="K5" s="557"/>
      <c r="L5" s="557"/>
      <c r="M5" s="557"/>
      <c r="N5" s="557"/>
      <c r="O5" s="557"/>
      <c r="P5" s="557"/>
      <c r="Q5" s="557"/>
      <c r="R5" s="557"/>
      <c r="X5" s="563"/>
      <c r="Y5" s="563"/>
      <c r="Z5" s="563"/>
      <c r="AA5" s="563"/>
      <c r="AB5" s="563"/>
      <c r="AC5" s="563"/>
      <c r="AD5" s="563"/>
      <c r="AE5" s="563"/>
      <c r="AF5" s="563"/>
      <c r="AG5" s="563"/>
      <c r="AH5" s="563"/>
      <c r="AI5" s="563"/>
      <c r="AJ5" s="563"/>
      <c r="AK5" s="563"/>
      <c r="AL5" s="563"/>
      <c r="AM5" s="563"/>
      <c r="AN5" s="563"/>
    </row>
    <row r="6" spans="1:40" x14ac:dyDescent="0.2">
      <c r="A6" s="338"/>
      <c r="B6" s="557"/>
      <c r="C6" s="338"/>
      <c r="D6" s="579"/>
      <c r="E6" s="557"/>
      <c r="F6" s="557"/>
      <c r="G6" s="557"/>
      <c r="H6" s="557"/>
      <c r="I6" s="557"/>
      <c r="J6" s="557"/>
      <c r="K6" s="557"/>
      <c r="L6" s="557"/>
      <c r="M6" s="557"/>
      <c r="N6" s="557"/>
      <c r="O6" s="557"/>
      <c r="P6" s="557"/>
      <c r="Q6" s="557"/>
      <c r="R6" s="557"/>
      <c r="X6" s="563"/>
      <c r="Y6" s="563"/>
      <c r="Z6" s="563"/>
      <c r="AA6" s="563"/>
      <c r="AB6" s="563"/>
      <c r="AC6" s="563"/>
      <c r="AD6" s="563"/>
      <c r="AE6" s="563"/>
      <c r="AF6" s="563"/>
      <c r="AG6" s="563"/>
      <c r="AH6" s="563"/>
      <c r="AI6" s="563"/>
      <c r="AJ6" s="563"/>
      <c r="AK6" s="563"/>
      <c r="AL6" s="563"/>
      <c r="AM6" s="563"/>
      <c r="AN6" s="563"/>
    </row>
    <row r="7" spans="1:40" x14ac:dyDescent="0.2">
      <c r="A7" s="338"/>
      <c r="B7" s="557"/>
      <c r="C7" s="338"/>
      <c r="D7" s="338"/>
      <c r="E7" s="338"/>
      <c r="F7" s="338"/>
      <c r="G7" s="338"/>
      <c r="H7" s="338"/>
      <c r="I7" s="338"/>
      <c r="J7" s="338"/>
      <c r="K7" s="338"/>
      <c r="L7" s="338"/>
      <c r="M7" s="338"/>
      <c r="N7" s="338"/>
      <c r="O7" s="338"/>
      <c r="P7" s="338"/>
      <c r="Q7" s="338"/>
      <c r="R7" s="338"/>
    </row>
    <row r="8" spans="1:40" ht="15" x14ac:dyDescent="0.2">
      <c r="A8" s="560"/>
      <c r="B8" s="551" t="s">
        <v>206</v>
      </c>
      <c r="C8" s="560"/>
      <c r="D8" s="560"/>
      <c r="E8" s="560"/>
      <c r="F8" s="560"/>
      <c r="G8" s="560"/>
      <c r="H8" s="560"/>
      <c r="I8" s="560"/>
      <c r="J8" s="560"/>
      <c r="K8" s="560"/>
      <c r="L8" s="560"/>
      <c r="M8" s="560"/>
      <c r="N8" s="560"/>
      <c r="O8" s="560"/>
      <c r="P8" s="560"/>
      <c r="Q8" s="560"/>
      <c r="R8" s="560"/>
      <c r="X8" s="563"/>
      <c r="Y8" s="563"/>
      <c r="Z8" s="563"/>
      <c r="AA8" s="563"/>
      <c r="AB8" s="563"/>
      <c r="AC8" s="563"/>
      <c r="AD8" s="563"/>
      <c r="AE8" s="563"/>
      <c r="AF8" s="563"/>
      <c r="AG8" s="563"/>
      <c r="AH8" s="563"/>
      <c r="AI8" s="563"/>
      <c r="AJ8" s="563"/>
      <c r="AK8" s="563"/>
      <c r="AL8" s="563"/>
      <c r="AM8" s="563"/>
      <c r="AN8" s="563"/>
    </row>
    <row r="9" spans="1:40" x14ac:dyDescent="0.2">
      <c r="A9" s="338"/>
      <c r="B9" s="557"/>
      <c r="C9" s="338"/>
      <c r="D9" s="338"/>
      <c r="E9" s="338"/>
      <c r="F9" s="338"/>
      <c r="G9" s="338"/>
      <c r="H9" s="338"/>
      <c r="I9" s="338"/>
      <c r="J9" s="338"/>
      <c r="K9" s="338"/>
      <c r="L9" s="338"/>
      <c r="M9" s="338"/>
      <c r="N9" s="338"/>
      <c r="O9" s="338"/>
      <c r="P9" s="338"/>
      <c r="Q9" s="338"/>
      <c r="R9" s="338"/>
    </row>
    <row r="10" spans="1:40" x14ac:dyDescent="0.2">
      <c r="A10" s="338"/>
      <c r="B10" s="557"/>
      <c r="C10" s="338"/>
      <c r="D10" s="338"/>
      <c r="E10" s="338"/>
      <c r="F10" s="338"/>
      <c r="G10" s="338"/>
      <c r="H10" s="338"/>
      <c r="I10" s="338"/>
      <c r="J10" s="338"/>
      <c r="K10" s="338"/>
      <c r="L10" s="338"/>
      <c r="M10" s="338"/>
      <c r="N10" s="338"/>
      <c r="O10" s="338"/>
      <c r="P10" s="338"/>
      <c r="Q10" s="338"/>
      <c r="R10" s="338"/>
    </row>
    <row r="11" spans="1:40" x14ac:dyDescent="0.2">
      <c r="A11" s="338"/>
      <c r="B11" s="557"/>
      <c r="C11" s="338"/>
      <c r="D11" s="338"/>
      <c r="E11" s="338"/>
      <c r="F11" s="338"/>
      <c r="G11" s="338"/>
      <c r="H11" s="338"/>
      <c r="I11" s="338"/>
      <c r="J11" s="338"/>
      <c r="K11" s="338"/>
      <c r="L11" s="338"/>
      <c r="M11" s="338"/>
      <c r="N11" s="338"/>
      <c r="O11" s="338"/>
      <c r="P11" s="338"/>
      <c r="Q11" s="338"/>
      <c r="R11" s="338"/>
    </row>
    <row r="12" spans="1:40" x14ac:dyDescent="0.2">
      <c r="A12" s="338"/>
      <c r="B12" s="557"/>
      <c r="C12" s="338"/>
      <c r="D12" s="338"/>
      <c r="E12" s="338"/>
      <c r="F12" s="338"/>
      <c r="G12" s="338"/>
      <c r="H12" s="338"/>
      <c r="I12" s="338"/>
      <c r="J12" s="338"/>
      <c r="K12" s="338"/>
      <c r="L12" s="338"/>
      <c r="M12" s="338"/>
      <c r="N12" s="338"/>
      <c r="O12" s="338"/>
      <c r="P12" s="338"/>
      <c r="Q12" s="338"/>
      <c r="R12" s="338"/>
    </row>
    <row r="13" spans="1:40" x14ac:dyDescent="0.2">
      <c r="A13" s="338"/>
      <c r="B13" s="557"/>
      <c r="C13" s="338"/>
      <c r="D13" s="338"/>
      <c r="E13" s="338"/>
      <c r="F13" s="338"/>
      <c r="G13" s="338"/>
      <c r="H13" s="338"/>
      <c r="I13" s="338"/>
      <c r="J13" s="338"/>
      <c r="K13" s="338"/>
      <c r="L13" s="338"/>
      <c r="M13" s="338"/>
      <c r="N13" s="338"/>
      <c r="O13" s="338"/>
      <c r="P13" s="338"/>
      <c r="Q13" s="338"/>
      <c r="R13" s="338"/>
    </row>
    <row r="14" spans="1:40" x14ac:dyDescent="0.2">
      <c r="A14" s="338"/>
      <c r="B14" s="557"/>
      <c r="C14" s="338"/>
      <c r="D14" s="338"/>
      <c r="E14" s="338"/>
      <c r="F14" s="338"/>
      <c r="G14" s="338"/>
      <c r="H14" s="338"/>
      <c r="I14" s="338"/>
      <c r="J14" s="338"/>
      <c r="K14" s="338"/>
      <c r="L14" s="338"/>
      <c r="M14" s="338"/>
      <c r="N14" s="338"/>
      <c r="O14" s="338"/>
      <c r="P14" s="338"/>
      <c r="Q14" s="338"/>
      <c r="R14" s="338"/>
    </row>
    <row r="15" spans="1:40" x14ac:dyDescent="0.2">
      <c r="A15" s="338"/>
      <c r="B15" s="557"/>
      <c r="C15" s="338"/>
      <c r="D15" s="338"/>
      <c r="E15" s="338"/>
      <c r="F15" s="338"/>
      <c r="G15" s="338"/>
      <c r="H15" s="338"/>
      <c r="I15" s="338"/>
      <c r="J15" s="338"/>
      <c r="K15" s="338"/>
      <c r="L15" s="338"/>
      <c r="M15" s="338"/>
      <c r="N15" s="338"/>
      <c r="O15" s="338"/>
      <c r="P15" s="338"/>
      <c r="Q15" s="338"/>
      <c r="R15" s="338"/>
    </row>
    <row r="16" spans="1:40" x14ac:dyDescent="0.2">
      <c r="A16" s="338"/>
      <c r="B16" s="557"/>
      <c r="C16" s="338"/>
      <c r="D16" s="338"/>
      <c r="E16" s="338"/>
      <c r="F16" s="338"/>
      <c r="G16" s="338"/>
      <c r="H16" s="338"/>
      <c r="I16" s="338"/>
      <c r="J16" s="338"/>
      <c r="K16" s="338"/>
      <c r="L16" s="338"/>
      <c r="M16" s="338"/>
      <c r="N16" s="338"/>
      <c r="O16" s="338"/>
      <c r="P16" s="338"/>
      <c r="Q16" s="338"/>
      <c r="R16" s="338"/>
    </row>
    <row r="17" spans="1:40" x14ac:dyDescent="0.2">
      <c r="A17" s="338"/>
      <c r="B17" s="557"/>
      <c r="C17" s="338"/>
      <c r="D17" s="338"/>
      <c r="E17" s="338"/>
      <c r="F17" s="338"/>
      <c r="G17" s="338"/>
      <c r="H17" s="338"/>
      <c r="I17" s="338"/>
      <c r="J17" s="338"/>
      <c r="K17" s="338"/>
      <c r="L17" s="338"/>
      <c r="M17" s="338"/>
      <c r="N17" s="338"/>
      <c r="O17" s="338"/>
      <c r="P17" s="338"/>
      <c r="Q17" s="338"/>
      <c r="R17" s="338"/>
    </row>
    <row r="18" spans="1:40" x14ac:dyDescent="0.2">
      <c r="A18" s="338"/>
      <c r="B18" s="557"/>
      <c r="C18" s="338"/>
      <c r="D18" s="338"/>
      <c r="E18" s="338"/>
      <c r="F18" s="338"/>
      <c r="G18" s="338"/>
      <c r="H18" s="338"/>
      <c r="I18" s="338"/>
      <c r="J18" s="338"/>
      <c r="K18" s="338"/>
      <c r="L18" s="338"/>
      <c r="M18" s="338"/>
      <c r="N18" s="338"/>
      <c r="O18" s="338"/>
      <c r="P18" s="338"/>
      <c r="Q18" s="338"/>
      <c r="R18" s="338"/>
    </row>
    <row r="19" spans="1:40" x14ac:dyDescent="0.2">
      <c r="A19" s="338"/>
      <c r="B19" s="557"/>
      <c r="C19" s="338"/>
      <c r="D19" s="338"/>
      <c r="E19" s="338"/>
      <c r="F19" s="338"/>
      <c r="G19" s="338"/>
      <c r="H19" s="338"/>
      <c r="I19" s="338"/>
      <c r="J19" s="338"/>
      <c r="K19" s="338"/>
      <c r="L19" s="338"/>
      <c r="M19" s="338"/>
      <c r="N19" s="338"/>
      <c r="O19" s="338"/>
      <c r="P19" s="338"/>
      <c r="Q19" s="338"/>
      <c r="R19" s="338"/>
    </row>
    <row r="20" spans="1:40" x14ac:dyDescent="0.2">
      <c r="A20" s="338"/>
      <c r="B20" s="557"/>
      <c r="C20" s="338"/>
      <c r="D20" s="338"/>
      <c r="E20" s="338"/>
      <c r="F20" s="338"/>
      <c r="G20" s="338"/>
      <c r="H20" s="338"/>
      <c r="I20" s="338"/>
      <c r="J20" s="338"/>
      <c r="K20" s="338"/>
      <c r="L20" s="338"/>
      <c r="M20" s="338"/>
      <c r="N20" s="338"/>
      <c r="O20" s="338"/>
      <c r="P20" s="338"/>
      <c r="Q20" s="338"/>
      <c r="R20" s="338"/>
    </row>
    <row r="21" spans="1:40" x14ac:dyDescent="0.2">
      <c r="A21" s="338"/>
      <c r="B21" s="557"/>
      <c r="C21" s="338"/>
      <c r="D21" s="338"/>
      <c r="E21" s="338"/>
      <c r="F21" s="338"/>
      <c r="G21" s="338"/>
      <c r="H21" s="338"/>
      <c r="I21" s="338"/>
      <c r="J21" s="338"/>
      <c r="K21" s="338"/>
      <c r="L21" s="338"/>
      <c r="M21" s="338"/>
      <c r="N21" s="338"/>
      <c r="O21" s="338"/>
      <c r="P21" s="338"/>
      <c r="Q21" s="338"/>
      <c r="R21" s="338"/>
    </row>
    <row r="22" spans="1:40" x14ac:dyDescent="0.2">
      <c r="A22" s="338"/>
      <c r="B22" s="557"/>
      <c r="C22" s="338"/>
      <c r="D22" s="338"/>
      <c r="E22" s="338"/>
      <c r="F22" s="338"/>
      <c r="G22" s="338"/>
      <c r="H22" s="338"/>
      <c r="I22" s="338"/>
      <c r="J22" s="338"/>
      <c r="K22" s="338"/>
      <c r="L22" s="338"/>
      <c r="M22" s="338"/>
      <c r="N22" s="338"/>
      <c r="O22" s="338"/>
      <c r="P22" s="338"/>
      <c r="Q22" s="338"/>
      <c r="R22" s="338"/>
    </row>
    <row r="23" spans="1:40" x14ac:dyDescent="0.2">
      <c r="A23" s="338"/>
      <c r="B23" s="557"/>
      <c r="C23" s="338"/>
      <c r="D23" s="338"/>
      <c r="E23" s="338"/>
      <c r="F23" s="338"/>
      <c r="G23" s="338"/>
      <c r="H23" s="338"/>
      <c r="I23" s="338"/>
      <c r="J23" s="338"/>
      <c r="K23" s="338"/>
      <c r="L23" s="338"/>
      <c r="M23" s="338"/>
      <c r="N23" s="338"/>
      <c r="O23" s="338"/>
      <c r="P23" s="338"/>
      <c r="Q23" s="338"/>
      <c r="R23" s="338"/>
    </row>
    <row r="24" spans="1:40" x14ac:dyDescent="0.2">
      <c r="A24" s="338"/>
      <c r="B24" s="557"/>
      <c r="C24" s="338"/>
      <c r="D24" s="338"/>
      <c r="E24" s="338"/>
      <c r="F24" s="338"/>
      <c r="G24" s="338"/>
      <c r="H24" s="338"/>
      <c r="I24" s="338"/>
      <c r="J24" s="338"/>
      <c r="K24" s="338"/>
      <c r="L24" s="338"/>
      <c r="M24" s="338"/>
      <c r="N24" s="338"/>
      <c r="O24" s="338"/>
      <c r="P24" s="338"/>
      <c r="Q24" s="338"/>
      <c r="R24" s="338"/>
    </row>
    <row r="25" spans="1:40" x14ac:dyDescent="0.2">
      <c r="A25" s="338"/>
      <c r="B25" s="557"/>
      <c r="C25" s="338"/>
      <c r="D25" s="338"/>
      <c r="E25" s="338"/>
      <c r="F25" s="338"/>
      <c r="G25" s="338"/>
      <c r="H25" s="338"/>
      <c r="I25" s="338"/>
      <c r="J25" s="338"/>
      <c r="K25" s="338"/>
      <c r="L25" s="338"/>
      <c r="M25" s="338"/>
      <c r="N25" s="338"/>
      <c r="O25" s="338"/>
      <c r="P25" s="338"/>
      <c r="Q25" s="338"/>
      <c r="R25" s="338"/>
    </row>
    <row r="26" spans="1:40" x14ac:dyDescent="0.2">
      <c r="A26" s="338"/>
      <c r="B26" s="557"/>
      <c r="C26" s="338"/>
      <c r="D26" s="338"/>
      <c r="E26" s="338"/>
      <c r="F26" s="338"/>
      <c r="G26" s="338"/>
      <c r="H26" s="338"/>
      <c r="I26" s="338"/>
      <c r="J26" s="338"/>
      <c r="K26" s="338"/>
      <c r="L26" s="338"/>
      <c r="M26" s="338"/>
      <c r="N26" s="338"/>
      <c r="O26" s="338"/>
      <c r="P26" s="338"/>
      <c r="Q26" s="338"/>
      <c r="R26" s="338"/>
    </row>
    <row r="27" spans="1:40" x14ac:dyDescent="0.2">
      <c r="A27" s="338"/>
      <c r="B27" s="557"/>
      <c r="C27" s="338"/>
      <c r="D27" s="338"/>
      <c r="E27" s="338"/>
      <c r="F27" s="338"/>
      <c r="G27" s="338"/>
      <c r="H27" s="338"/>
      <c r="I27" s="338"/>
      <c r="J27" s="338"/>
      <c r="K27" s="338"/>
      <c r="L27" s="338"/>
      <c r="M27" s="338"/>
      <c r="N27" s="338"/>
      <c r="O27" s="338"/>
      <c r="P27" s="338"/>
      <c r="Q27" s="338"/>
      <c r="R27" s="338"/>
    </row>
    <row r="28" spans="1:40" x14ac:dyDescent="0.2">
      <c r="A28" s="338"/>
      <c r="B28" s="557"/>
      <c r="C28" s="338"/>
      <c r="D28" s="338"/>
      <c r="E28" s="338"/>
      <c r="F28" s="338"/>
      <c r="G28" s="338"/>
      <c r="H28" s="338"/>
      <c r="I28" s="338"/>
      <c r="J28" s="338"/>
      <c r="K28" s="338"/>
      <c r="L28" s="338"/>
      <c r="M28" s="338"/>
      <c r="N28" s="338"/>
      <c r="O28" s="338"/>
      <c r="P28" s="338"/>
      <c r="Q28" s="338"/>
      <c r="R28" s="338"/>
    </row>
    <row r="29" spans="1:40" ht="15" x14ac:dyDescent="0.2">
      <c r="A29" s="560"/>
      <c r="B29" s="551" t="s">
        <v>227</v>
      </c>
      <c r="C29" s="560"/>
      <c r="D29" s="560"/>
      <c r="E29" s="560"/>
      <c r="F29" s="560"/>
      <c r="G29" s="560"/>
      <c r="H29" s="560"/>
      <c r="I29" s="560"/>
      <c r="J29" s="560"/>
      <c r="K29" s="560"/>
      <c r="L29" s="560"/>
      <c r="M29" s="560"/>
      <c r="N29" s="560"/>
      <c r="O29" s="560"/>
      <c r="P29" s="560"/>
      <c r="Q29" s="560"/>
      <c r="R29" s="560"/>
      <c r="X29" s="563"/>
      <c r="Y29" s="563"/>
      <c r="Z29" s="563"/>
      <c r="AA29" s="563"/>
      <c r="AB29" s="563"/>
      <c r="AC29" s="563"/>
      <c r="AD29" s="563"/>
      <c r="AE29" s="563"/>
      <c r="AF29" s="563"/>
      <c r="AG29" s="563"/>
      <c r="AH29" s="563"/>
      <c r="AI29" s="563"/>
      <c r="AJ29" s="563"/>
      <c r="AK29" s="563"/>
      <c r="AL29" s="563"/>
      <c r="AM29" s="563"/>
      <c r="AN29" s="563"/>
    </row>
    <row r="30" spans="1:40" s="406" customFormat="1" x14ac:dyDescent="0.2">
      <c r="A30" s="338"/>
      <c r="B30" s="557"/>
      <c r="C30" s="338"/>
      <c r="D30" s="338"/>
      <c r="E30" s="338"/>
      <c r="F30" s="338"/>
      <c r="G30" s="338"/>
      <c r="H30" s="338"/>
      <c r="I30" s="338"/>
      <c r="J30" s="338"/>
      <c r="K30" s="338"/>
      <c r="L30" s="338"/>
      <c r="M30" s="338"/>
      <c r="N30" s="338"/>
      <c r="O30" s="338"/>
      <c r="P30" s="338"/>
      <c r="Q30" s="338"/>
      <c r="R30" s="338"/>
      <c r="S30" s="339"/>
      <c r="T30" s="339"/>
      <c r="U30" s="339"/>
      <c r="V30" s="339"/>
      <c r="W30" s="339"/>
      <c r="X30" s="563"/>
      <c r="Y30" s="563"/>
      <c r="Z30" s="563"/>
      <c r="AA30" s="563"/>
      <c r="AB30" s="563"/>
      <c r="AC30" s="563"/>
      <c r="AD30" s="563"/>
      <c r="AE30" s="563"/>
      <c r="AF30" s="563"/>
      <c r="AG30" s="563"/>
      <c r="AH30" s="563"/>
      <c r="AI30" s="563"/>
      <c r="AJ30" s="563"/>
      <c r="AK30" s="563"/>
      <c r="AL30" s="563"/>
      <c r="AM30" s="563"/>
      <c r="AN30" s="563"/>
    </row>
    <row r="31" spans="1:40" x14ac:dyDescent="0.2">
      <c r="A31" s="338"/>
      <c r="B31" s="338"/>
      <c r="C31" s="338"/>
      <c r="D31" s="338"/>
      <c r="E31" s="338"/>
      <c r="F31" s="338"/>
      <c r="G31" s="338"/>
      <c r="H31" s="338"/>
      <c r="I31" s="338"/>
      <c r="J31" s="338"/>
      <c r="K31" s="338"/>
      <c r="L31" s="338"/>
      <c r="M31" s="338"/>
      <c r="N31" s="338"/>
      <c r="O31" s="338"/>
      <c r="P31" s="338"/>
      <c r="Q31" s="338"/>
      <c r="R31" s="338"/>
      <c r="X31" s="563"/>
      <c r="Y31" s="563"/>
      <c r="Z31" s="563"/>
      <c r="AA31" s="563"/>
      <c r="AB31" s="563"/>
      <c r="AC31" s="563"/>
      <c r="AD31" s="563"/>
      <c r="AE31" s="563"/>
      <c r="AF31" s="563"/>
      <c r="AG31" s="563"/>
      <c r="AH31" s="563"/>
      <c r="AI31" s="563"/>
      <c r="AJ31" s="563"/>
      <c r="AK31" s="563"/>
      <c r="AL31" s="563"/>
      <c r="AM31" s="563"/>
      <c r="AN31" s="563"/>
    </row>
    <row r="32" spans="1:40" x14ac:dyDescent="0.2">
      <c r="A32" s="338"/>
      <c r="B32" s="338"/>
      <c r="C32" s="338"/>
      <c r="D32" s="338"/>
      <c r="E32" s="338"/>
      <c r="F32" s="338"/>
      <c r="G32" s="338"/>
      <c r="H32" s="338"/>
      <c r="I32" s="338"/>
      <c r="J32" s="338"/>
      <c r="K32" s="338"/>
      <c r="L32" s="338"/>
      <c r="M32" s="338"/>
      <c r="N32" s="338"/>
      <c r="O32" s="338"/>
      <c r="P32" s="338"/>
      <c r="Q32" s="338"/>
      <c r="R32" s="338"/>
      <c r="X32" s="563"/>
      <c r="Y32" s="563"/>
      <c r="Z32" s="563"/>
      <c r="AA32" s="563"/>
      <c r="AB32" s="563"/>
      <c r="AC32" s="563"/>
      <c r="AD32" s="563"/>
      <c r="AE32" s="563"/>
      <c r="AF32" s="563"/>
      <c r="AG32" s="563"/>
      <c r="AH32" s="563"/>
      <c r="AI32" s="563"/>
      <c r="AJ32" s="563"/>
      <c r="AK32" s="563"/>
      <c r="AL32" s="563"/>
      <c r="AM32" s="563"/>
      <c r="AN32" s="563"/>
    </row>
    <row r="33" spans="1:40" x14ac:dyDescent="0.2">
      <c r="A33" s="338"/>
      <c r="B33" s="338"/>
      <c r="C33" s="338"/>
      <c r="D33" s="338"/>
      <c r="E33" s="338"/>
      <c r="F33" s="338"/>
      <c r="G33" s="338"/>
      <c r="H33" s="338"/>
      <c r="I33" s="338"/>
      <c r="J33" s="338"/>
      <c r="K33" s="338"/>
      <c r="L33" s="338"/>
      <c r="M33" s="338"/>
      <c r="N33" s="338"/>
      <c r="O33" s="338"/>
      <c r="P33" s="338"/>
      <c r="Q33" s="338"/>
      <c r="R33" s="338"/>
      <c r="X33" s="563"/>
      <c r="Y33" s="563"/>
      <c r="Z33" s="563"/>
      <c r="AA33" s="563"/>
      <c r="AB33" s="563"/>
      <c r="AC33" s="563"/>
      <c r="AD33" s="563"/>
      <c r="AE33" s="563"/>
      <c r="AF33" s="563"/>
      <c r="AG33" s="563"/>
      <c r="AH33" s="563"/>
      <c r="AI33" s="563"/>
      <c r="AJ33" s="563"/>
      <c r="AK33" s="563"/>
      <c r="AL33" s="563"/>
      <c r="AM33" s="563"/>
      <c r="AN33" s="563"/>
    </row>
    <row r="34" spans="1:40" x14ac:dyDescent="0.2">
      <c r="A34" s="338"/>
      <c r="B34" s="338"/>
      <c r="C34" s="338"/>
      <c r="D34" s="338"/>
      <c r="E34" s="338"/>
      <c r="F34" s="338"/>
      <c r="G34" s="338"/>
      <c r="H34" s="338"/>
      <c r="I34" s="338"/>
      <c r="J34" s="338"/>
      <c r="K34" s="338"/>
      <c r="L34" s="338"/>
      <c r="M34" s="338"/>
      <c r="N34" s="338"/>
      <c r="O34" s="338"/>
      <c r="P34" s="338"/>
      <c r="Q34" s="338"/>
      <c r="R34" s="338"/>
      <c r="X34" s="563"/>
      <c r="Y34" s="563"/>
      <c r="Z34" s="563"/>
      <c r="AA34" s="563"/>
      <c r="AB34" s="563"/>
      <c r="AC34" s="563"/>
      <c r="AD34" s="563"/>
      <c r="AE34" s="563"/>
      <c r="AF34" s="563"/>
      <c r="AG34" s="563"/>
      <c r="AH34" s="563"/>
      <c r="AI34" s="563"/>
      <c r="AJ34" s="563"/>
      <c r="AK34" s="563"/>
      <c r="AL34" s="563"/>
      <c r="AM34" s="563"/>
      <c r="AN34" s="563"/>
    </row>
    <row r="35" spans="1:40" x14ac:dyDescent="0.2">
      <c r="A35" s="338"/>
      <c r="B35" s="338"/>
      <c r="C35" s="338"/>
      <c r="D35" s="338"/>
      <c r="E35" s="338"/>
      <c r="F35" s="338"/>
      <c r="G35" s="338"/>
      <c r="H35" s="338"/>
      <c r="I35" s="338"/>
      <c r="J35" s="338"/>
      <c r="K35" s="338"/>
      <c r="L35" s="338"/>
      <c r="M35" s="338"/>
      <c r="N35" s="338"/>
      <c r="O35" s="338"/>
      <c r="P35" s="338"/>
      <c r="Q35" s="338"/>
      <c r="R35" s="338"/>
      <c r="X35" s="563"/>
      <c r="Y35" s="563"/>
      <c r="Z35" s="563"/>
      <c r="AA35" s="563"/>
      <c r="AB35" s="563"/>
      <c r="AC35" s="563"/>
      <c r="AD35" s="563"/>
      <c r="AE35" s="563"/>
      <c r="AF35" s="563"/>
      <c r="AG35" s="563"/>
      <c r="AH35" s="563"/>
      <c r="AI35" s="563"/>
      <c r="AJ35" s="563"/>
      <c r="AK35" s="563"/>
      <c r="AL35" s="563"/>
      <c r="AM35" s="563"/>
      <c r="AN35" s="563"/>
    </row>
    <row r="36" spans="1:40" x14ac:dyDescent="0.2">
      <c r="A36" s="338"/>
      <c r="B36" s="338"/>
      <c r="C36" s="338"/>
      <c r="D36" s="338"/>
      <c r="E36" s="338"/>
      <c r="F36" s="338"/>
      <c r="G36" s="338"/>
      <c r="H36" s="338"/>
      <c r="I36" s="338"/>
      <c r="J36" s="338"/>
      <c r="K36" s="338"/>
      <c r="L36" s="338"/>
      <c r="M36" s="338"/>
      <c r="N36" s="338"/>
      <c r="O36" s="338"/>
      <c r="P36" s="338"/>
      <c r="Q36" s="338"/>
      <c r="R36" s="338"/>
      <c r="X36" s="563"/>
      <c r="Y36" s="563"/>
      <c r="Z36" s="563"/>
      <c r="AA36" s="563"/>
      <c r="AB36" s="563"/>
      <c r="AC36" s="563"/>
      <c r="AD36" s="563"/>
      <c r="AE36" s="563"/>
      <c r="AF36" s="563"/>
      <c r="AG36" s="563"/>
      <c r="AH36" s="563"/>
      <c r="AI36" s="563"/>
      <c r="AJ36" s="563"/>
      <c r="AK36" s="563"/>
      <c r="AL36" s="563"/>
      <c r="AM36" s="563"/>
      <c r="AN36" s="563"/>
    </row>
    <row r="37" spans="1:40" ht="15" x14ac:dyDescent="0.2">
      <c r="A37" s="584"/>
      <c r="B37" s="584" t="s">
        <v>228</v>
      </c>
      <c r="C37" s="585"/>
      <c r="D37" s="585"/>
      <c r="E37" s="585"/>
      <c r="F37" s="585"/>
      <c r="G37" s="585"/>
      <c r="H37" s="585"/>
      <c r="I37" s="585"/>
      <c r="J37" s="585"/>
      <c r="K37" s="585"/>
      <c r="L37" s="585"/>
      <c r="M37" s="585"/>
      <c r="N37" s="585"/>
      <c r="O37" s="585"/>
      <c r="P37" s="585"/>
      <c r="Q37" s="585"/>
      <c r="R37" s="585"/>
    </row>
    <row r="38" spans="1:40" x14ac:dyDescent="0.2">
      <c r="A38" s="338"/>
      <c r="B38" s="338"/>
      <c r="C38" s="338"/>
      <c r="D38" s="338"/>
      <c r="E38" s="338"/>
      <c r="F38" s="338"/>
      <c r="G38" s="338"/>
      <c r="H38" s="338"/>
      <c r="I38" s="338"/>
      <c r="J38" s="338"/>
      <c r="K38" s="338"/>
      <c r="L38" s="338"/>
      <c r="M38" s="338"/>
      <c r="N38" s="338"/>
      <c r="O38" s="338"/>
      <c r="P38" s="338"/>
      <c r="Q38" s="338"/>
      <c r="R38" s="338"/>
    </row>
    <row r="39" spans="1:40" x14ac:dyDescent="0.2">
      <c r="A39" s="338"/>
      <c r="B39" s="561"/>
      <c r="C39" s="338"/>
      <c r="D39" s="338"/>
      <c r="E39" s="338"/>
      <c r="F39" s="338"/>
      <c r="G39" s="338"/>
      <c r="H39" s="338"/>
      <c r="I39" s="338"/>
      <c r="J39" s="338"/>
      <c r="K39" s="338"/>
      <c r="L39" s="338"/>
      <c r="M39" s="338"/>
      <c r="N39" s="338"/>
      <c r="O39" s="338"/>
      <c r="P39" s="338"/>
      <c r="Q39" s="338"/>
      <c r="R39" s="338"/>
    </row>
    <row r="40" spans="1:40" x14ac:dyDescent="0.2">
      <c r="A40" s="338"/>
      <c r="B40" s="561"/>
      <c r="C40" s="338"/>
      <c r="D40" s="338"/>
      <c r="E40" s="338"/>
      <c r="F40" s="338"/>
      <c r="G40" s="338"/>
      <c r="H40" s="338"/>
      <c r="I40" s="338"/>
      <c r="J40" s="338"/>
      <c r="K40" s="338"/>
      <c r="L40" s="338"/>
      <c r="M40" s="338"/>
      <c r="N40" s="338"/>
      <c r="O40" s="338"/>
      <c r="P40" s="338"/>
      <c r="Q40" s="338"/>
      <c r="R40" s="338"/>
    </row>
    <row r="41" spans="1:40" x14ac:dyDescent="0.2">
      <c r="A41" s="338"/>
      <c r="B41" s="561"/>
      <c r="C41" s="338"/>
      <c r="D41" s="338"/>
      <c r="E41" s="338"/>
      <c r="F41" s="338"/>
      <c r="G41" s="338"/>
      <c r="H41" s="338"/>
      <c r="I41" s="338"/>
      <c r="J41" s="338"/>
      <c r="K41" s="338"/>
      <c r="L41" s="338"/>
      <c r="M41" s="338"/>
      <c r="N41" s="338"/>
      <c r="O41" s="338"/>
      <c r="P41" s="338"/>
      <c r="Q41" s="338"/>
      <c r="R41" s="338"/>
    </row>
    <row r="42" spans="1:40" x14ac:dyDescent="0.2">
      <c r="A42" s="338"/>
      <c r="B42" s="561"/>
      <c r="C42" s="338"/>
      <c r="D42" s="338"/>
      <c r="E42" s="338"/>
      <c r="F42" s="338"/>
      <c r="G42" s="338"/>
      <c r="H42" s="338"/>
      <c r="I42" s="338"/>
      <c r="J42" s="338"/>
      <c r="K42" s="338"/>
      <c r="L42" s="338"/>
      <c r="M42" s="338"/>
      <c r="N42" s="338"/>
      <c r="O42" s="338"/>
      <c r="P42" s="338"/>
      <c r="Q42" s="338"/>
      <c r="R42" s="338"/>
    </row>
    <row r="43" spans="1:40" x14ac:dyDescent="0.2">
      <c r="A43" s="338"/>
      <c r="B43" s="561"/>
      <c r="C43" s="338"/>
      <c r="D43" s="338"/>
      <c r="E43" s="338"/>
      <c r="F43" s="338"/>
      <c r="G43" s="338"/>
      <c r="H43" s="338"/>
      <c r="I43" s="338"/>
      <c r="J43" s="338"/>
      <c r="K43" s="338"/>
      <c r="L43" s="338"/>
      <c r="M43" s="338"/>
      <c r="N43" s="338"/>
      <c r="O43" s="338"/>
      <c r="P43" s="338"/>
      <c r="Q43" s="338"/>
      <c r="R43" s="338"/>
    </row>
    <row r="44" spans="1:40" ht="15" x14ac:dyDescent="0.2">
      <c r="A44" s="584"/>
      <c r="B44" s="551" t="s">
        <v>229</v>
      </c>
      <c r="C44" s="585"/>
      <c r="D44" s="585"/>
      <c r="E44" s="585"/>
      <c r="F44" s="585"/>
      <c r="G44" s="585"/>
      <c r="H44" s="585"/>
      <c r="I44" s="585"/>
      <c r="J44" s="585"/>
      <c r="K44" s="585"/>
      <c r="L44" s="585"/>
      <c r="M44" s="585"/>
      <c r="N44" s="585"/>
      <c r="O44" s="585"/>
      <c r="P44" s="585"/>
      <c r="Q44" s="585"/>
      <c r="R44" s="585"/>
    </row>
    <row r="45" spans="1:40" x14ac:dyDescent="0.2">
      <c r="A45" s="338"/>
      <c r="B45" s="338"/>
      <c r="C45" s="338"/>
      <c r="D45" s="338"/>
      <c r="E45" s="338"/>
      <c r="F45" s="338"/>
      <c r="G45" s="338"/>
      <c r="H45" s="338"/>
      <c r="I45" s="338"/>
      <c r="J45" s="338"/>
      <c r="K45" s="338"/>
      <c r="L45" s="338"/>
      <c r="M45" s="338"/>
      <c r="N45" s="338"/>
      <c r="O45" s="338"/>
      <c r="P45" s="338"/>
      <c r="Q45" s="338"/>
      <c r="R45" s="338"/>
    </row>
    <row r="46" spans="1:40" x14ac:dyDescent="0.2">
      <c r="A46" s="338"/>
      <c r="B46" s="557"/>
      <c r="C46" s="338"/>
      <c r="D46" s="338"/>
      <c r="E46" s="338"/>
      <c r="F46" s="338"/>
      <c r="G46" s="338"/>
      <c r="H46" s="338"/>
      <c r="I46" s="338"/>
      <c r="J46" s="338"/>
      <c r="K46" s="338"/>
      <c r="L46" s="338"/>
      <c r="M46" s="338"/>
      <c r="N46" s="338"/>
      <c r="O46" s="338"/>
      <c r="P46" s="338"/>
      <c r="Q46" s="338"/>
      <c r="R46" s="338"/>
    </row>
    <row r="47" spans="1:40" x14ac:dyDescent="0.2">
      <c r="A47" s="338"/>
      <c r="B47" s="338"/>
      <c r="C47" s="338"/>
      <c r="D47" s="338"/>
      <c r="E47" s="338"/>
      <c r="F47" s="338"/>
      <c r="G47" s="338"/>
      <c r="H47" s="338"/>
      <c r="I47" s="338"/>
      <c r="J47" s="338"/>
      <c r="K47" s="338"/>
      <c r="L47" s="338"/>
      <c r="M47" s="338"/>
      <c r="N47" s="338"/>
      <c r="O47" s="338"/>
      <c r="P47" s="338"/>
      <c r="Q47" s="338"/>
      <c r="R47" s="338"/>
    </row>
    <row r="48" spans="1:40" x14ac:dyDescent="0.2">
      <c r="A48" s="338"/>
      <c r="B48" s="338"/>
      <c r="C48" s="338"/>
      <c r="D48" s="338"/>
      <c r="E48" s="338"/>
      <c r="F48" s="338"/>
      <c r="G48" s="338"/>
      <c r="H48" s="338"/>
      <c r="I48" s="338"/>
      <c r="J48" s="338"/>
      <c r="K48" s="338"/>
      <c r="L48" s="338"/>
      <c r="M48" s="338"/>
      <c r="N48" s="338"/>
      <c r="O48" s="338"/>
      <c r="P48" s="338"/>
      <c r="Q48" s="338"/>
      <c r="R48" s="338"/>
    </row>
    <row r="49" spans="1:18" ht="15.95" customHeight="1" x14ac:dyDescent="0.2">
      <c r="A49" s="338"/>
      <c r="B49" s="561"/>
      <c r="C49" s="338"/>
      <c r="D49" s="338"/>
      <c r="E49" s="338"/>
      <c r="F49" s="338"/>
      <c r="G49" s="338"/>
      <c r="H49" s="338"/>
      <c r="I49" s="338"/>
      <c r="J49" s="338"/>
      <c r="K49" s="338"/>
      <c r="L49" s="338"/>
      <c r="M49" s="338"/>
      <c r="N49" s="338"/>
      <c r="O49" s="338"/>
      <c r="P49" s="338"/>
      <c r="Q49" s="338"/>
      <c r="R49" s="338"/>
    </row>
    <row r="50" spans="1:18" ht="15" x14ac:dyDescent="0.2">
      <c r="A50" s="584"/>
      <c r="B50" s="551" t="s">
        <v>230</v>
      </c>
      <c r="C50" s="585"/>
      <c r="D50" s="585"/>
      <c r="E50" s="585"/>
      <c r="F50" s="585"/>
      <c r="G50" s="585"/>
      <c r="H50" s="585"/>
      <c r="I50" s="585"/>
      <c r="J50" s="585"/>
      <c r="K50" s="585"/>
      <c r="L50" s="585"/>
      <c r="M50" s="585"/>
      <c r="N50" s="585"/>
      <c r="O50" s="585"/>
      <c r="P50" s="585"/>
      <c r="Q50" s="585"/>
      <c r="R50" s="585"/>
    </row>
    <row r="51" spans="1:18" x14ac:dyDescent="0.2">
      <c r="A51" s="338"/>
      <c r="B51" s="338"/>
      <c r="C51" s="338"/>
      <c r="D51" s="338"/>
      <c r="E51" s="338"/>
      <c r="F51" s="338"/>
      <c r="G51" s="338"/>
      <c r="H51" s="338"/>
      <c r="I51" s="338"/>
      <c r="J51" s="338"/>
      <c r="K51" s="338"/>
      <c r="L51" s="338"/>
      <c r="M51" s="338"/>
      <c r="N51" s="338"/>
      <c r="O51" s="338"/>
      <c r="P51" s="338"/>
      <c r="Q51" s="338"/>
      <c r="R51" s="338"/>
    </row>
    <row r="52" spans="1:18" x14ac:dyDescent="0.2">
      <c r="A52" s="338"/>
      <c r="B52" s="561"/>
      <c r="C52" s="338"/>
      <c r="D52" s="338"/>
      <c r="E52" s="338"/>
      <c r="F52" s="338"/>
      <c r="G52" s="338"/>
      <c r="H52" s="338"/>
      <c r="I52" s="338"/>
      <c r="J52" s="338"/>
      <c r="K52" s="338"/>
      <c r="L52" s="338"/>
      <c r="M52" s="338"/>
      <c r="N52" s="338"/>
      <c r="O52" s="338"/>
      <c r="P52" s="338"/>
      <c r="Q52" s="338"/>
      <c r="R52" s="338"/>
    </row>
    <row r="53" spans="1:18" x14ac:dyDescent="0.2">
      <c r="A53" s="338"/>
      <c r="B53" s="561"/>
      <c r="C53" s="338"/>
      <c r="D53" s="338"/>
      <c r="E53" s="338"/>
      <c r="F53" s="338"/>
      <c r="G53" s="338"/>
      <c r="H53" s="338"/>
      <c r="I53" s="338"/>
      <c r="J53" s="338"/>
      <c r="K53" s="338"/>
      <c r="L53" s="338"/>
      <c r="M53" s="338"/>
      <c r="N53" s="338"/>
      <c r="O53" s="338"/>
      <c r="P53" s="338"/>
      <c r="Q53" s="338"/>
      <c r="R53" s="338"/>
    </row>
    <row r="54" spans="1:18" x14ac:dyDescent="0.2">
      <c r="A54" s="338"/>
      <c r="B54" s="561"/>
      <c r="C54" s="338"/>
      <c r="D54" s="338"/>
      <c r="E54" s="338"/>
      <c r="F54" s="338"/>
      <c r="G54" s="338"/>
      <c r="H54" s="338"/>
      <c r="I54" s="338"/>
      <c r="J54" s="338"/>
      <c r="K54" s="338"/>
      <c r="L54" s="338"/>
      <c r="M54" s="338"/>
      <c r="N54" s="338"/>
      <c r="O54" s="338"/>
      <c r="P54" s="338"/>
      <c r="Q54" s="338"/>
      <c r="R54" s="338"/>
    </row>
    <row r="55" spans="1:18" x14ac:dyDescent="0.2">
      <c r="A55" s="338"/>
      <c r="B55" s="338"/>
      <c r="C55" s="338"/>
      <c r="D55" s="338"/>
      <c r="E55" s="338"/>
      <c r="F55" s="338"/>
      <c r="G55" s="338"/>
      <c r="H55" s="338"/>
      <c r="I55" s="338"/>
      <c r="J55" s="338"/>
      <c r="K55" s="338"/>
      <c r="L55" s="338"/>
      <c r="M55" s="338"/>
      <c r="N55" s="338"/>
      <c r="O55" s="338"/>
      <c r="P55" s="338"/>
      <c r="Q55" s="338"/>
      <c r="R55" s="338"/>
    </row>
    <row r="56" spans="1:18" ht="15" x14ac:dyDescent="0.2">
      <c r="A56" s="584"/>
      <c r="B56" s="551" t="s">
        <v>208</v>
      </c>
      <c r="C56" s="585"/>
      <c r="D56" s="585"/>
      <c r="E56" s="585"/>
      <c r="F56" s="585"/>
      <c r="G56" s="585"/>
      <c r="H56" s="585"/>
      <c r="I56" s="585"/>
      <c r="J56" s="585"/>
      <c r="K56" s="585"/>
      <c r="L56" s="585"/>
      <c r="M56" s="585"/>
      <c r="N56" s="585"/>
      <c r="O56" s="585"/>
      <c r="P56" s="585"/>
      <c r="Q56" s="585"/>
      <c r="R56" s="585"/>
    </row>
    <row r="57" spans="1:18" x14ac:dyDescent="0.2">
      <c r="A57" s="338"/>
      <c r="B57" s="338"/>
      <c r="C57" s="338"/>
      <c r="D57" s="338"/>
      <c r="E57" s="338"/>
      <c r="F57" s="338"/>
      <c r="G57" s="338"/>
      <c r="H57" s="338"/>
      <c r="I57" s="338"/>
      <c r="J57" s="338"/>
      <c r="K57" s="338"/>
      <c r="L57" s="338"/>
      <c r="M57" s="338"/>
      <c r="N57" s="338"/>
      <c r="O57" s="338"/>
      <c r="P57" s="338"/>
      <c r="Q57" s="338"/>
      <c r="R57" s="338"/>
    </row>
    <row r="58" spans="1:18" x14ac:dyDescent="0.2">
      <c r="A58" s="338"/>
      <c r="B58" s="338"/>
      <c r="C58" s="338"/>
      <c r="D58" s="338"/>
      <c r="E58" s="338"/>
      <c r="F58" s="338"/>
      <c r="G58" s="338"/>
      <c r="H58" s="338"/>
      <c r="I58" s="338"/>
      <c r="J58" s="338"/>
      <c r="K58" s="338"/>
      <c r="L58" s="338"/>
      <c r="M58" s="338"/>
      <c r="N58" s="338"/>
      <c r="O58" s="338"/>
      <c r="P58" s="338"/>
      <c r="Q58" s="338"/>
      <c r="R58" s="338"/>
    </row>
    <row r="59" spans="1:18" x14ac:dyDescent="0.2">
      <c r="A59" s="338"/>
      <c r="B59" s="338"/>
      <c r="C59" s="338"/>
      <c r="D59" s="338"/>
      <c r="E59" s="338"/>
      <c r="F59" s="338"/>
      <c r="G59" s="338"/>
      <c r="H59" s="338"/>
      <c r="I59" s="338"/>
      <c r="J59" s="338"/>
      <c r="K59" s="338"/>
      <c r="L59" s="338"/>
      <c r="M59" s="338"/>
      <c r="N59" s="338"/>
      <c r="O59" s="338"/>
      <c r="P59" s="338"/>
      <c r="Q59" s="338"/>
      <c r="R59" s="338"/>
    </row>
    <row r="60" spans="1:18" x14ac:dyDescent="0.2">
      <c r="A60" s="338"/>
      <c r="B60" s="338"/>
      <c r="C60" s="338"/>
      <c r="D60" s="338"/>
      <c r="E60" s="338"/>
      <c r="F60" s="338"/>
      <c r="G60" s="338"/>
      <c r="H60" s="338"/>
      <c r="I60" s="338"/>
      <c r="J60" s="338"/>
      <c r="K60" s="338"/>
      <c r="L60" s="338"/>
      <c r="M60" s="338"/>
      <c r="N60" s="338"/>
      <c r="O60" s="338"/>
      <c r="P60" s="338"/>
      <c r="Q60" s="338"/>
      <c r="R60" s="338"/>
    </row>
    <row r="61" spans="1:18" x14ac:dyDescent="0.2">
      <c r="A61" s="338"/>
      <c r="B61" s="338"/>
      <c r="C61" s="338"/>
      <c r="D61" s="338"/>
      <c r="E61" s="338"/>
      <c r="F61" s="338"/>
      <c r="G61" s="338"/>
      <c r="H61" s="338"/>
      <c r="I61" s="338"/>
      <c r="J61" s="338"/>
      <c r="K61" s="338"/>
      <c r="L61" s="338"/>
      <c r="M61" s="338"/>
      <c r="N61" s="338"/>
      <c r="O61" s="338"/>
      <c r="P61" s="338"/>
      <c r="Q61" s="338"/>
      <c r="R61" s="338"/>
    </row>
    <row r="62" spans="1:18" ht="15" x14ac:dyDescent="0.2">
      <c r="A62" s="584"/>
      <c r="B62" s="584" t="s">
        <v>231</v>
      </c>
      <c r="C62" s="585"/>
      <c r="D62" s="585"/>
      <c r="E62" s="585"/>
      <c r="F62" s="585"/>
      <c r="G62" s="585"/>
      <c r="H62" s="585"/>
      <c r="I62" s="585"/>
      <c r="J62" s="585"/>
      <c r="K62" s="585"/>
      <c r="L62" s="585"/>
      <c r="M62" s="585"/>
      <c r="N62" s="585"/>
      <c r="O62" s="585"/>
      <c r="P62" s="585"/>
      <c r="Q62" s="585"/>
      <c r="R62" s="585"/>
    </row>
    <row r="63" spans="1:18" ht="15" x14ac:dyDescent="0.2">
      <c r="A63" s="565"/>
      <c r="B63" s="565"/>
      <c r="C63" s="547"/>
      <c r="D63" s="547"/>
      <c r="E63" s="547"/>
      <c r="F63" s="547"/>
      <c r="G63" s="547"/>
      <c r="H63" s="547"/>
      <c r="I63" s="547"/>
      <c r="J63" s="547"/>
      <c r="K63" s="547"/>
      <c r="L63" s="547"/>
      <c r="M63" s="547"/>
      <c r="N63" s="547"/>
      <c r="O63" s="547"/>
      <c r="P63" s="547"/>
      <c r="Q63" s="547"/>
      <c r="R63" s="547"/>
    </row>
    <row r="64" spans="1:18" ht="15" x14ac:dyDescent="0.2">
      <c r="A64" s="565"/>
      <c r="B64" s="565"/>
      <c r="C64" s="547"/>
      <c r="D64" s="547"/>
      <c r="E64" s="547"/>
      <c r="F64" s="547"/>
      <c r="G64" s="547"/>
      <c r="H64" s="547"/>
      <c r="I64" s="547"/>
      <c r="J64" s="547"/>
      <c r="K64" s="547"/>
      <c r="L64" s="547"/>
      <c r="M64" s="547"/>
      <c r="N64" s="547"/>
      <c r="O64" s="547"/>
      <c r="P64" s="547"/>
      <c r="Q64" s="547"/>
      <c r="R64" s="547"/>
    </row>
    <row r="65" spans="1:40" ht="15" x14ac:dyDescent="0.2">
      <c r="A65" s="584"/>
      <c r="B65" s="584" t="s">
        <v>225</v>
      </c>
      <c r="C65" s="585"/>
      <c r="D65" s="585"/>
      <c r="E65" s="585"/>
      <c r="F65" s="585"/>
      <c r="G65" s="585"/>
      <c r="H65" s="585"/>
      <c r="I65" s="585"/>
      <c r="J65" s="585"/>
      <c r="K65" s="585"/>
      <c r="L65" s="585"/>
      <c r="M65" s="585"/>
      <c r="N65" s="585"/>
      <c r="O65" s="585"/>
      <c r="P65" s="585"/>
      <c r="Q65" s="585"/>
      <c r="R65" s="585"/>
    </row>
    <row r="66" spans="1:40" ht="12" customHeight="1" x14ac:dyDescent="0.2">
      <c r="A66" s="338"/>
      <c r="B66" s="338"/>
      <c r="C66" s="338"/>
      <c r="D66" s="338"/>
      <c r="E66" s="338"/>
      <c r="F66" s="338"/>
      <c r="G66" s="338"/>
      <c r="H66" s="338"/>
      <c r="I66" s="338"/>
      <c r="J66" s="338"/>
      <c r="K66" s="338"/>
      <c r="L66" s="338"/>
      <c r="M66" s="338"/>
      <c r="N66" s="338"/>
      <c r="O66" s="338"/>
      <c r="P66" s="338"/>
      <c r="Q66" s="338"/>
      <c r="R66" s="338"/>
    </row>
    <row r="67" spans="1:40" x14ac:dyDescent="0.2">
      <c r="A67" s="338"/>
      <c r="B67" s="338"/>
      <c r="C67" s="338"/>
      <c r="D67" s="338"/>
      <c r="E67" s="338"/>
      <c r="F67" s="338"/>
      <c r="G67" s="338"/>
      <c r="H67" s="338"/>
      <c r="I67" s="338"/>
      <c r="J67" s="338"/>
      <c r="K67" s="338"/>
      <c r="L67" s="338"/>
      <c r="M67" s="338"/>
      <c r="N67" s="338"/>
      <c r="O67" s="338"/>
      <c r="P67" s="338"/>
      <c r="Q67" s="338"/>
      <c r="R67" s="338"/>
    </row>
    <row r="68" spans="1:40" x14ac:dyDescent="0.2">
      <c r="A68" s="338"/>
      <c r="B68" s="338"/>
      <c r="C68" s="338"/>
      <c r="D68" s="338"/>
      <c r="E68" s="338"/>
      <c r="F68" s="338"/>
      <c r="G68" s="338"/>
      <c r="H68" s="338"/>
      <c r="I68" s="338"/>
      <c r="J68" s="338"/>
      <c r="K68" s="338"/>
      <c r="L68" s="338"/>
      <c r="M68" s="338"/>
      <c r="N68" s="338"/>
      <c r="O68" s="338"/>
      <c r="P68" s="338"/>
      <c r="Q68" s="338"/>
      <c r="R68" s="338"/>
    </row>
    <row r="69" spans="1:40" x14ac:dyDescent="0.2">
      <c r="A69" s="338"/>
      <c r="B69" s="338"/>
      <c r="C69" s="338"/>
      <c r="D69" s="338"/>
      <c r="E69" s="338"/>
      <c r="F69" s="338"/>
      <c r="G69" s="338"/>
      <c r="H69" s="338"/>
      <c r="I69" s="338"/>
      <c r="J69" s="338"/>
      <c r="K69" s="338"/>
      <c r="L69" s="338"/>
      <c r="M69" s="338"/>
      <c r="N69" s="338"/>
      <c r="O69" s="338"/>
      <c r="P69" s="338"/>
      <c r="Q69" s="338"/>
      <c r="R69" s="338"/>
    </row>
    <row r="70" spans="1:40" x14ac:dyDescent="0.2">
      <c r="A70" s="338"/>
      <c r="B70" s="1409" t="s">
        <v>137</v>
      </c>
      <c r="C70" s="1409"/>
      <c r="D70" s="1409"/>
      <c r="E70" s="1409"/>
      <c r="F70" s="1409"/>
      <c r="G70" s="1409"/>
      <c r="H70" s="1409"/>
      <c r="I70" s="1409"/>
      <c r="J70" s="1409"/>
      <c r="K70" s="338"/>
      <c r="L70" s="338"/>
      <c r="M70" s="338"/>
      <c r="N70" s="338"/>
      <c r="O70" s="338"/>
      <c r="P70" s="338"/>
      <c r="Q70" s="338"/>
      <c r="R70" s="338"/>
    </row>
    <row r="71" spans="1:40" x14ac:dyDescent="0.2">
      <c r="A71" s="338"/>
      <c r="B71" s="586"/>
      <c r="C71" s="338"/>
      <c r="D71" s="338"/>
      <c r="E71" s="338"/>
      <c r="F71" s="338"/>
      <c r="G71" s="338"/>
      <c r="H71" s="338"/>
      <c r="I71" s="338"/>
      <c r="J71" s="338"/>
      <c r="K71" s="338"/>
      <c r="L71" s="338"/>
      <c r="M71" s="338"/>
      <c r="N71" s="338"/>
      <c r="O71" s="338"/>
      <c r="P71" s="338"/>
      <c r="Q71" s="338"/>
      <c r="R71" s="338"/>
    </row>
    <row r="72" spans="1:40" x14ac:dyDescent="0.2">
      <c r="A72" s="338"/>
      <c r="B72" s="571"/>
      <c r="C72" s="338"/>
      <c r="D72" s="338"/>
      <c r="E72" s="338"/>
      <c r="F72" s="338"/>
      <c r="G72" s="338"/>
      <c r="H72" s="338"/>
      <c r="I72" s="338"/>
      <c r="J72" s="338"/>
      <c r="K72" s="338"/>
      <c r="L72" s="338"/>
      <c r="M72" s="338"/>
      <c r="N72" s="338"/>
      <c r="O72" s="338"/>
      <c r="P72" s="338"/>
      <c r="Q72" s="338"/>
      <c r="R72" s="338"/>
    </row>
    <row r="73" spans="1:40" x14ac:dyDescent="0.2">
      <c r="A73" s="338"/>
      <c r="B73" s="571"/>
      <c r="C73" s="338"/>
      <c r="D73" s="338"/>
      <c r="E73" s="338"/>
      <c r="F73" s="338"/>
      <c r="G73" s="338"/>
      <c r="H73" s="338"/>
      <c r="I73" s="338"/>
      <c r="J73" s="338"/>
      <c r="K73" s="338"/>
      <c r="L73" s="338"/>
      <c r="M73" s="338"/>
      <c r="N73" s="338"/>
      <c r="O73" s="338"/>
      <c r="P73" s="338"/>
      <c r="Q73" s="338"/>
      <c r="R73" s="338"/>
    </row>
    <row r="74" spans="1:40" x14ac:dyDescent="0.2">
      <c r="A74" s="338"/>
      <c r="B74" s="571"/>
      <c r="C74" s="338"/>
      <c r="D74" s="338"/>
      <c r="E74" s="338"/>
      <c r="F74" s="338"/>
      <c r="G74" s="338"/>
      <c r="H74" s="338"/>
      <c r="I74" s="338"/>
      <c r="J74" s="338"/>
      <c r="K74" s="338"/>
      <c r="L74" s="338"/>
      <c r="M74" s="338"/>
      <c r="N74" s="338"/>
      <c r="O74" s="338"/>
      <c r="P74" s="338"/>
      <c r="Q74" s="338"/>
      <c r="R74" s="338"/>
    </row>
    <row r="75" spans="1:40" x14ac:dyDescent="0.2">
      <c r="A75" s="338"/>
      <c r="B75" s="164"/>
      <c r="C75" s="338"/>
      <c r="D75" s="338"/>
      <c r="E75" s="338"/>
      <c r="F75" s="338"/>
      <c r="G75" s="338"/>
      <c r="H75" s="338"/>
      <c r="I75" s="338"/>
      <c r="J75" s="338"/>
      <c r="K75" s="338"/>
      <c r="L75" s="338"/>
      <c r="M75" s="338"/>
      <c r="N75" s="338"/>
      <c r="O75" s="338"/>
      <c r="P75" s="338"/>
      <c r="Q75" s="338"/>
      <c r="R75" s="338"/>
    </row>
    <row r="76" spans="1:40" x14ac:dyDescent="0.2">
      <c r="A76" s="338"/>
      <c r="B76" s="164"/>
      <c r="C76" s="338"/>
      <c r="D76" s="338"/>
      <c r="E76" s="338"/>
      <c r="F76" s="338"/>
      <c r="G76" s="338"/>
      <c r="H76" s="338"/>
      <c r="I76" s="338"/>
      <c r="J76" s="338"/>
      <c r="K76" s="338"/>
      <c r="L76" s="338"/>
      <c r="M76" s="338"/>
      <c r="N76" s="338"/>
      <c r="O76" s="338"/>
      <c r="P76" s="338"/>
      <c r="Q76" s="338"/>
      <c r="R76" s="338"/>
    </row>
    <row r="77" spans="1:40" ht="15" x14ac:dyDescent="0.2">
      <c r="A77" s="584"/>
      <c r="B77" s="584" t="s">
        <v>226</v>
      </c>
      <c r="C77" s="585"/>
      <c r="D77" s="585"/>
      <c r="E77" s="585"/>
      <c r="F77" s="585"/>
      <c r="G77" s="585"/>
      <c r="H77" s="585"/>
      <c r="I77" s="585"/>
      <c r="J77" s="585"/>
      <c r="K77" s="585"/>
      <c r="L77" s="585"/>
      <c r="M77" s="585"/>
      <c r="N77" s="585"/>
      <c r="O77" s="585"/>
      <c r="P77" s="585"/>
      <c r="Q77" s="585"/>
      <c r="R77" s="585"/>
    </row>
    <row r="78" spans="1:40" s="547" customFormat="1" ht="12.75" customHeight="1" x14ac:dyDescent="0.2">
      <c r="A78" s="557"/>
      <c r="B78" s="557"/>
      <c r="C78" s="557"/>
      <c r="D78" s="557"/>
      <c r="E78" s="557"/>
      <c r="F78" s="557"/>
      <c r="G78" s="557"/>
      <c r="H78" s="557"/>
      <c r="I78" s="557"/>
      <c r="J78" s="557"/>
      <c r="K78" s="557"/>
      <c r="L78" s="557"/>
      <c r="M78" s="557"/>
      <c r="N78" s="557"/>
      <c r="O78" s="557"/>
      <c r="P78" s="557"/>
      <c r="Q78" s="557"/>
      <c r="R78" s="557"/>
    </row>
    <row r="79" spans="1:40" s="547" customFormat="1" ht="12.75" customHeight="1" x14ac:dyDescent="0.2">
      <c r="A79" s="568"/>
      <c r="B79" s="568"/>
      <c r="C79" s="568"/>
      <c r="D79" s="568"/>
      <c r="E79" s="568"/>
      <c r="F79" s="568"/>
      <c r="G79" s="568"/>
      <c r="H79" s="568"/>
      <c r="I79" s="568"/>
      <c r="J79" s="568"/>
      <c r="K79" s="568"/>
      <c r="L79" s="568"/>
      <c r="M79" s="568"/>
      <c r="N79" s="568"/>
      <c r="O79" s="568"/>
      <c r="P79" s="568"/>
      <c r="Q79" s="568"/>
      <c r="R79" s="568"/>
    </row>
    <row r="80" spans="1:40" s="547" customFormat="1" x14ac:dyDescent="0.2">
      <c r="X80" s="555"/>
      <c r="Y80" s="555"/>
      <c r="Z80" s="555"/>
      <c r="AA80" s="555"/>
      <c r="AB80" s="555"/>
      <c r="AC80" s="555"/>
      <c r="AD80" s="555"/>
      <c r="AE80" s="555"/>
      <c r="AF80" s="555"/>
      <c r="AG80" s="555"/>
      <c r="AH80" s="555"/>
      <c r="AI80" s="555"/>
      <c r="AJ80" s="555"/>
      <c r="AK80" s="555"/>
      <c r="AL80" s="555"/>
      <c r="AM80" s="555"/>
      <c r="AN80" s="555"/>
    </row>
    <row r="81" spans="1:40" s="547" customFormat="1" x14ac:dyDescent="0.2">
      <c r="X81" s="555"/>
      <c r="Y81" s="555"/>
      <c r="Z81" s="555"/>
      <c r="AA81" s="555"/>
      <c r="AB81" s="555"/>
      <c r="AC81" s="555"/>
      <c r="AD81" s="555"/>
      <c r="AE81" s="555"/>
      <c r="AF81" s="555"/>
      <c r="AG81" s="555"/>
      <c r="AH81" s="555"/>
      <c r="AI81" s="555"/>
      <c r="AJ81" s="555"/>
      <c r="AK81" s="555"/>
      <c r="AL81" s="555"/>
      <c r="AM81" s="555"/>
      <c r="AN81" s="555"/>
    </row>
    <row r="82" spans="1:40" s="547" customFormat="1" ht="21" customHeight="1" x14ac:dyDescent="0.2">
      <c r="X82" s="555"/>
      <c r="Y82" s="555"/>
      <c r="Z82" s="555"/>
      <c r="AA82" s="555"/>
      <c r="AB82" s="555"/>
      <c r="AC82" s="555"/>
      <c r="AD82" s="555"/>
      <c r="AE82" s="555"/>
      <c r="AF82" s="555"/>
      <c r="AG82" s="555"/>
      <c r="AH82" s="555"/>
      <c r="AI82" s="555"/>
      <c r="AJ82" s="555"/>
      <c r="AK82" s="555"/>
      <c r="AL82" s="555"/>
      <c r="AM82" s="555"/>
      <c r="AN82" s="555"/>
    </row>
    <row r="83" spans="1:40" x14ac:dyDescent="0.2">
      <c r="A83" s="338"/>
      <c r="B83" s="557"/>
      <c r="C83" s="338"/>
      <c r="D83" s="338"/>
      <c r="E83" s="338"/>
      <c r="F83" s="338"/>
      <c r="G83" s="338"/>
      <c r="H83" s="338"/>
      <c r="I83" s="338"/>
      <c r="J83" s="338"/>
      <c r="K83" s="338"/>
      <c r="L83" s="338"/>
      <c r="M83" s="338"/>
      <c r="N83" s="338"/>
      <c r="O83" s="338"/>
      <c r="P83" s="338"/>
      <c r="Q83" s="338"/>
      <c r="R83" s="338"/>
    </row>
    <row r="84" spans="1:40" x14ac:dyDescent="0.2">
      <c r="A84" s="338"/>
      <c r="B84" s="561"/>
      <c r="C84" s="338"/>
      <c r="D84" s="338"/>
      <c r="E84" s="338"/>
      <c r="F84" s="338"/>
      <c r="G84" s="338"/>
      <c r="H84" s="338"/>
      <c r="I84" s="338"/>
      <c r="J84" s="338"/>
      <c r="K84" s="338"/>
      <c r="L84" s="338"/>
      <c r="M84" s="338"/>
      <c r="N84" s="338"/>
      <c r="O84" s="338"/>
      <c r="P84" s="338"/>
      <c r="Q84" s="338"/>
      <c r="R84" s="338"/>
    </row>
    <row r="85" spans="1:40" x14ac:dyDescent="0.2">
      <c r="A85" s="338"/>
      <c r="B85" s="561"/>
      <c r="C85" s="338"/>
      <c r="D85" s="338"/>
      <c r="E85" s="338"/>
      <c r="F85" s="338"/>
      <c r="G85" s="338"/>
      <c r="H85" s="338"/>
      <c r="I85" s="338"/>
      <c r="J85" s="338"/>
      <c r="K85" s="338"/>
      <c r="L85" s="338"/>
      <c r="M85" s="338"/>
      <c r="N85" s="338"/>
      <c r="O85" s="338"/>
      <c r="P85" s="338"/>
      <c r="Q85" s="338"/>
      <c r="R85" s="338"/>
    </row>
    <row r="86" spans="1:40" x14ac:dyDescent="0.2">
      <c r="A86" s="338"/>
      <c r="B86" s="561"/>
      <c r="C86" s="338"/>
      <c r="D86" s="338"/>
      <c r="E86" s="338"/>
      <c r="F86" s="338"/>
      <c r="G86" s="338"/>
      <c r="H86" s="338"/>
      <c r="I86" s="338"/>
      <c r="J86" s="338"/>
      <c r="K86" s="338"/>
      <c r="L86" s="338"/>
      <c r="M86" s="338"/>
      <c r="N86" s="338"/>
      <c r="O86" s="338"/>
      <c r="P86" s="338"/>
      <c r="Q86" s="338"/>
      <c r="R86" s="338"/>
    </row>
    <row r="87" spans="1:40" x14ac:dyDescent="0.2">
      <c r="A87" s="547"/>
      <c r="B87" s="547"/>
      <c r="C87" s="547"/>
      <c r="D87" s="547"/>
      <c r="E87" s="547"/>
      <c r="F87" s="547"/>
      <c r="G87" s="547"/>
      <c r="H87" s="547"/>
      <c r="I87" s="547"/>
      <c r="J87" s="547"/>
      <c r="K87" s="547"/>
      <c r="L87" s="547"/>
      <c r="M87" s="547"/>
      <c r="N87" s="547"/>
      <c r="O87" s="547"/>
      <c r="P87" s="547"/>
      <c r="Q87" s="547"/>
      <c r="R87" s="547"/>
    </row>
    <row r="88" spans="1:40" ht="13.5" customHeight="1" x14ac:dyDescent="0.2">
      <c r="A88" s="547"/>
      <c r="B88" s="547"/>
      <c r="C88" s="547"/>
      <c r="D88" s="547"/>
      <c r="E88" s="547"/>
      <c r="F88" s="547"/>
      <c r="G88" s="547"/>
      <c r="H88" s="547"/>
      <c r="I88" s="547"/>
      <c r="J88" s="547"/>
      <c r="K88" s="547"/>
      <c r="L88" s="547"/>
      <c r="M88" s="547"/>
      <c r="N88" s="547"/>
      <c r="O88" s="547"/>
      <c r="P88" s="547"/>
      <c r="Q88" s="547"/>
      <c r="R88" s="547"/>
    </row>
  </sheetData>
  <sheetProtection algorithmName="SHA-512" hashValue="o+B5aOaSGlN3t5ZBL85d/SvY16Y+Va2CCAr4olkeiG7+i9b0diPmymjDHJ4ktCxpk6HrS97Vtzb4CVoIdjYzBw==" saltValue="XxO6vIGC/3kQc04K7NXoQg==" spinCount="100000" sheet="1" objects="1" scenarios="1"/>
  <mergeCells count="1">
    <mergeCell ref="B70:J70"/>
  </mergeCells>
  <hyperlinks>
    <hyperlink ref="B70" r:id="rId1" xr:uid="{00000000-0004-0000-1D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82">
    <tabColor rgb="FFFFFF00"/>
    <pageSetUpPr fitToPage="1"/>
  </sheetPr>
  <dimension ref="A1:I160"/>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47" style="23" customWidth="1"/>
    <col min="6" max="6" width="12.5703125" style="23" customWidth="1"/>
    <col min="7" max="7" width="20.42578125" style="36" customWidth="1"/>
    <col min="8" max="8" width="19" style="23" customWidth="1"/>
    <col min="9" max="11" width="8" style="23" customWidth="1"/>
    <col min="12"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Project!B24</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174"/>
      <c r="D8" s="55"/>
      <c r="E8" s="994" t="str">
        <f>Project!C24</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1120" t="s">
        <v>368</v>
      </c>
      <c r="F10" s="1228"/>
      <c r="G10" s="1229"/>
      <c r="H10" s="852"/>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ht="14.25" customHeight="1"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ht="14.25" customHeight="1"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customFormat="1" ht="12.75" x14ac:dyDescent="0.2"/>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v>0</v>
      </c>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396</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853"/>
    </row>
    <row r="93" spans="2:8" x14ac:dyDescent="0.2">
      <c r="B93" s="651" t="s">
        <v>407</v>
      </c>
      <c r="C93" s="652"/>
      <c r="D93" s="652"/>
      <c r="E93" s="652"/>
      <c r="F93" s="652"/>
      <c r="G93" s="609" t="e">
        <f>ROUNDUP(G89*G92,0)</f>
        <v>#N/A</v>
      </c>
      <c r="H93" s="607"/>
    </row>
    <row r="94" spans="2:8" ht="14.25" customHeight="1" x14ac:dyDescent="0.2">
      <c r="B94" s="1411" t="s">
        <v>136</v>
      </c>
      <c r="C94" s="1412"/>
      <c r="D94" s="1412"/>
      <c r="E94" s="1412"/>
      <c r="F94" s="1412"/>
      <c r="G94" s="1010">
        <v>0</v>
      </c>
      <c r="H94" s="607"/>
    </row>
    <row r="95" spans="2:8" ht="14.25" customHeight="1" x14ac:dyDescent="0.2">
      <c r="B95" s="653" t="s">
        <v>388</v>
      </c>
      <c r="C95" s="654"/>
      <c r="D95" s="654"/>
      <c r="E95" s="654"/>
      <c r="F95" s="654"/>
      <c r="G95" s="609" t="e">
        <f>ROUNDUP(G93-G94,0)</f>
        <v>#N/A</v>
      </c>
      <c r="H95" s="614"/>
    </row>
    <row r="96" spans="2:8" ht="14.25" customHeight="1"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7" x14ac:dyDescent="0.2">
      <c r="B97" s="31"/>
      <c r="C97" s="1455"/>
      <c r="D97" s="1455"/>
      <c r="E97" s="1455"/>
      <c r="F97" s="1455"/>
      <c r="G97" s="39"/>
    </row>
    <row r="98" spans="2:7" x14ac:dyDescent="0.2">
      <c r="B98" s="618" t="s">
        <v>222</v>
      </c>
      <c r="C98" s="25"/>
      <c r="D98" s="24"/>
      <c r="E98" s="25"/>
      <c r="F98" s="25"/>
      <c r="G98" s="35"/>
    </row>
    <row r="99" spans="2:7" ht="14.25" customHeight="1" thickBot="1" x14ac:dyDescent="0.25">
      <c r="B99" s="699"/>
      <c r="C99" s="700"/>
      <c r="D99" s="699"/>
      <c r="E99" s="700"/>
      <c r="F99" s="700"/>
      <c r="G99" s="702"/>
    </row>
    <row r="100" spans="2:7" ht="14.25" customHeight="1" x14ac:dyDescent="0.2">
      <c r="B100" s="664" t="s">
        <v>508</v>
      </c>
      <c r="C100" s="665" t="s">
        <v>501</v>
      </c>
      <c r="D100" s="666"/>
      <c r="E100" s="666"/>
      <c r="F100" s="667"/>
      <c r="G100" s="668">
        <f>G86</f>
        <v>0</v>
      </c>
    </row>
    <row r="101" spans="2:7" ht="28.5" customHeight="1" x14ac:dyDescent="0.2">
      <c r="B101" s="669" t="s">
        <v>509</v>
      </c>
      <c r="C101" s="1443" t="s">
        <v>507</v>
      </c>
      <c r="D101" s="1444"/>
      <c r="E101" s="1444"/>
      <c r="F101" s="1445"/>
      <c r="G101" s="1012">
        <v>0</v>
      </c>
    </row>
    <row r="102" spans="2:7" x14ac:dyDescent="0.2">
      <c r="B102" s="669" t="s">
        <v>510</v>
      </c>
      <c r="C102" s="670" t="s">
        <v>89</v>
      </c>
      <c r="D102" s="671"/>
      <c r="E102" s="671"/>
      <c r="F102" s="672"/>
      <c r="G102" s="673">
        <f>G94</f>
        <v>0</v>
      </c>
    </row>
    <row r="103" spans="2:7" x14ac:dyDescent="0.2">
      <c r="B103" s="669" t="s">
        <v>511</v>
      </c>
      <c r="C103" s="670" t="s">
        <v>199</v>
      </c>
      <c r="D103" s="671"/>
      <c r="E103" s="671"/>
      <c r="F103" s="672"/>
      <c r="G103" s="673" t="e">
        <f>G96</f>
        <v>#N/A</v>
      </c>
    </row>
    <row r="104" spans="2:7" x14ac:dyDescent="0.2">
      <c r="B104" s="883" t="s">
        <v>512</v>
      </c>
      <c r="C104" s="896" t="s">
        <v>514</v>
      </c>
      <c r="D104" s="886"/>
      <c r="E104" s="886"/>
      <c r="F104" s="894"/>
      <c r="G104" s="884" t="e">
        <f>G100-G102-G103</f>
        <v>#N/A</v>
      </c>
    </row>
    <row r="105" spans="2:7" ht="15" thickBot="1" x14ac:dyDescent="0.25">
      <c r="B105" s="674" t="s">
        <v>513</v>
      </c>
      <c r="C105" s="897" t="s">
        <v>503</v>
      </c>
      <c r="D105" s="676"/>
      <c r="E105" s="676"/>
      <c r="F105" s="895" t="s">
        <v>390</v>
      </c>
      <c r="G105" s="678">
        <f>G101</f>
        <v>0</v>
      </c>
    </row>
    <row r="106" spans="2:7" ht="14.25" customHeight="1" x14ac:dyDescent="0.2">
      <c r="B106" s="33"/>
      <c r="C106" s="33"/>
      <c r="D106" s="33"/>
      <c r="G106" s="38"/>
    </row>
    <row r="107" spans="2:7" ht="14.25" customHeight="1" x14ac:dyDescent="0.2">
      <c r="B107" s="618" t="s">
        <v>224</v>
      </c>
      <c r="C107" s="89"/>
      <c r="D107" s="89"/>
      <c r="E107" s="89"/>
      <c r="F107" s="89"/>
      <c r="G107" s="89"/>
    </row>
    <row r="108" spans="2:7" ht="14.25" customHeight="1" x14ac:dyDescent="0.2">
      <c r="B108" s="1456"/>
      <c r="C108" s="1457"/>
      <c r="D108" s="1457"/>
      <c r="E108" s="1457"/>
      <c r="F108" s="1457"/>
      <c r="G108" s="1458"/>
    </row>
    <row r="109" spans="2:7" ht="15" x14ac:dyDescent="0.2">
      <c r="B109" s="1449"/>
      <c r="C109" s="1450"/>
      <c r="D109" s="1450"/>
      <c r="E109" s="1450"/>
      <c r="F109" s="1450"/>
      <c r="G109" s="1451"/>
    </row>
    <row r="110" spans="2:7" ht="15" x14ac:dyDescent="0.2">
      <c r="B110" s="1449"/>
      <c r="C110" s="1450"/>
      <c r="D110" s="1450"/>
      <c r="E110" s="1450"/>
      <c r="F110" s="1450"/>
      <c r="G110" s="1451"/>
    </row>
    <row r="111" spans="2:7" ht="14.25" customHeight="1" x14ac:dyDescent="0.2">
      <c r="B111" s="1449"/>
      <c r="C111" s="1450"/>
      <c r="D111" s="1450"/>
      <c r="E111" s="1450"/>
      <c r="F111" s="1450"/>
      <c r="G111" s="1451"/>
    </row>
    <row r="112" spans="2:7" ht="14.25" customHeight="1" x14ac:dyDescent="0.2">
      <c r="B112" s="1449"/>
      <c r="C112" s="1450"/>
      <c r="D112" s="1450"/>
      <c r="E112" s="1450"/>
      <c r="F112" s="1450"/>
      <c r="G112" s="1451"/>
    </row>
    <row r="113" spans="2:7" ht="14.25" customHeight="1" x14ac:dyDescent="0.2">
      <c r="B113" s="1449"/>
      <c r="C113" s="1450"/>
      <c r="D113" s="1450"/>
      <c r="E113" s="1450"/>
      <c r="F113" s="1450"/>
      <c r="G113" s="1451"/>
    </row>
    <row r="114" spans="2:7" ht="15" x14ac:dyDescent="0.2">
      <c r="B114" s="1449"/>
      <c r="C114" s="1450"/>
      <c r="D114" s="1450"/>
      <c r="E114" s="1450"/>
      <c r="F114" s="1450"/>
      <c r="G114" s="1451"/>
    </row>
    <row r="115" spans="2:7" ht="15" x14ac:dyDescent="0.2">
      <c r="B115" s="1449"/>
      <c r="C115" s="1450"/>
      <c r="D115" s="1450"/>
      <c r="E115" s="1450"/>
      <c r="F115" s="1450"/>
      <c r="G115" s="1451"/>
    </row>
    <row r="116" spans="2:7" ht="14.25" customHeight="1" x14ac:dyDescent="0.2">
      <c r="B116" s="1449"/>
      <c r="C116" s="1450"/>
      <c r="D116" s="1450"/>
      <c r="E116" s="1450"/>
      <c r="F116" s="1450"/>
      <c r="G116" s="1451"/>
    </row>
    <row r="117" spans="2:7" ht="14.25" customHeight="1" x14ac:dyDescent="0.2">
      <c r="B117" s="1449"/>
      <c r="C117" s="1450"/>
      <c r="D117" s="1450"/>
      <c r="E117" s="1450"/>
      <c r="F117" s="1450"/>
      <c r="G117" s="1451"/>
    </row>
    <row r="118" spans="2:7" ht="14.25" customHeight="1" x14ac:dyDescent="0.2">
      <c r="B118" s="1449"/>
      <c r="C118" s="1450"/>
      <c r="D118" s="1450"/>
      <c r="E118" s="1450"/>
      <c r="F118" s="1450"/>
      <c r="G118" s="1451"/>
    </row>
    <row r="119" spans="2:7" ht="15" x14ac:dyDescent="0.2">
      <c r="B119" s="1449"/>
      <c r="C119" s="1450"/>
      <c r="D119" s="1450"/>
      <c r="E119" s="1450"/>
      <c r="F119" s="1450"/>
      <c r="G119" s="1451"/>
    </row>
    <row r="120" spans="2:7" ht="15" x14ac:dyDescent="0.2">
      <c r="B120" s="1449"/>
      <c r="C120" s="1450"/>
      <c r="D120" s="1450"/>
      <c r="E120" s="1450"/>
      <c r="F120" s="1450"/>
      <c r="G120" s="1451"/>
    </row>
    <row r="121" spans="2:7" ht="14.25" customHeight="1" x14ac:dyDescent="0.2">
      <c r="B121" s="1449"/>
      <c r="C121" s="1450"/>
      <c r="D121" s="1450"/>
      <c r="E121" s="1450"/>
      <c r="F121" s="1450"/>
      <c r="G121" s="1451"/>
    </row>
    <row r="122" spans="2:7" ht="14.25" customHeight="1" x14ac:dyDescent="0.2">
      <c r="B122" s="1449"/>
      <c r="C122" s="1450"/>
      <c r="D122" s="1450"/>
      <c r="E122" s="1450"/>
      <c r="F122" s="1450"/>
      <c r="G122" s="1451"/>
    </row>
    <row r="123" spans="2:7" ht="14.25" customHeight="1" x14ac:dyDescent="0.2">
      <c r="B123" s="1449"/>
      <c r="C123" s="1450"/>
      <c r="D123" s="1450"/>
      <c r="E123" s="1450"/>
      <c r="F123" s="1450"/>
      <c r="G123" s="1451"/>
    </row>
    <row r="124" spans="2:7" ht="15" x14ac:dyDescent="0.2">
      <c r="B124" s="1449"/>
      <c r="C124" s="1450"/>
      <c r="D124" s="1450"/>
      <c r="E124" s="1450"/>
      <c r="F124" s="1450"/>
      <c r="G124" s="1451"/>
    </row>
    <row r="125" spans="2:7" ht="15" x14ac:dyDescent="0.2">
      <c r="B125" s="1449"/>
      <c r="C125" s="1450"/>
      <c r="D125" s="1450"/>
      <c r="E125" s="1450"/>
      <c r="F125" s="1450"/>
      <c r="G125" s="1451"/>
    </row>
    <row r="126" spans="2:7" ht="14.25" customHeight="1" x14ac:dyDescent="0.2">
      <c r="B126" s="1449"/>
      <c r="C126" s="1450"/>
      <c r="D126" s="1450"/>
      <c r="E126" s="1450"/>
      <c r="F126" s="1450"/>
      <c r="G126" s="1451"/>
    </row>
    <row r="127" spans="2:7" ht="14.25" customHeight="1" x14ac:dyDescent="0.2">
      <c r="B127" s="1449"/>
      <c r="C127" s="1450"/>
      <c r="D127" s="1450"/>
      <c r="E127" s="1450"/>
      <c r="F127" s="1450"/>
      <c r="G127" s="1451"/>
    </row>
    <row r="128" spans="2:7" ht="14.25" customHeight="1" x14ac:dyDescent="0.2">
      <c r="B128" s="1449"/>
      <c r="C128" s="1450"/>
      <c r="D128" s="1450"/>
      <c r="E128" s="1450"/>
      <c r="F128" s="1450"/>
      <c r="G128" s="1451"/>
    </row>
    <row r="129" spans="2:7" ht="15" x14ac:dyDescent="0.2">
      <c r="B129" s="1449"/>
      <c r="C129" s="1450"/>
      <c r="D129" s="1450"/>
      <c r="E129" s="1450"/>
      <c r="F129" s="1450"/>
      <c r="G129" s="1451"/>
    </row>
    <row r="130" spans="2:7" ht="15" x14ac:dyDescent="0.2">
      <c r="B130" s="1449"/>
      <c r="C130" s="1450"/>
      <c r="D130" s="1450"/>
      <c r="E130" s="1450"/>
      <c r="F130" s="1450"/>
      <c r="G130" s="1451"/>
    </row>
    <row r="131" spans="2:7" ht="14.25" customHeight="1" x14ac:dyDescent="0.2">
      <c r="B131" s="1449"/>
      <c r="C131" s="1450"/>
      <c r="D131" s="1450"/>
      <c r="E131" s="1450"/>
      <c r="F131" s="1450"/>
      <c r="G131" s="1451"/>
    </row>
    <row r="132" spans="2:7" ht="14.25" customHeight="1" x14ac:dyDescent="0.2">
      <c r="B132" s="1449"/>
      <c r="C132" s="1450"/>
      <c r="D132" s="1450"/>
      <c r="E132" s="1450"/>
      <c r="F132" s="1450"/>
      <c r="G132" s="1451"/>
    </row>
    <row r="133" spans="2:7" ht="14.25" customHeight="1" x14ac:dyDescent="0.2">
      <c r="B133" s="1449"/>
      <c r="C133" s="1450"/>
      <c r="D133" s="1450"/>
      <c r="E133" s="1450"/>
      <c r="F133" s="1450"/>
      <c r="G133" s="1451"/>
    </row>
    <row r="134" spans="2:7" ht="15" x14ac:dyDescent="0.2">
      <c r="B134" s="1449"/>
      <c r="C134" s="1450"/>
      <c r="D134" s="1450"/>
      <c r="E134" s="1450"/>
      <c r="F134" s="1450"/>
      <c r="G134" s="1451"/>
    </row>
    <row r="135" spans="2:7" ht="15" x14ac:dyDescent="0.2">
      <c r="B135" s="1449"/>
      <c r="C135" s="1450"/>
      <c r="D135" s="1450"/>
      <c r="E135" s="1450"/>
      <c r="F135" s="1450"/>
      <c r="G135" s="1451"/>
    </row>
    <row r="136" spans="2:7" ht="14.25" customHeight="1" x14ac:dyDescent="0.2">
      <c r="B136" s="1449"/>
      <c r="C136" s="1450"/>
      <c r="D136" s="1450"/>
      <c r="E136" s="1450"/>
      <c r="F136" s="1450"/>
      <c r="G136" s="1451"/>
    </row>
    <row r="137" spans="2:7" ht="14.25" customHeight="1" x14ac:dyDescent="0.2">
      <c r="B137" s="1449"/>
      <c r="C137" s="1450"/>
      <c r="D137" s="1450"/>
      <c r="E137" s="1450"/>
      <c r="F137" s="1450"/>
      <c r="G137" s="1451"/>
    </row>
    <row r="138" spans="2:7" ht="14.25" customHeight="1" x14ac:dyDescent="0.2">
      <c r="B138" s="1449"/>
      <c r="C138" s="1450"/>
      <c r="D138" s="1450"/>
      <c r="E138" s="1450"/>
      <c r="F138" s="1450"/>
      <c r="G138" s="1451"/>
    </row>
    <row r="139" spans="2:7" ht="15" x14ac:dyDescent="0.2">
      <c r="B139" s="1449"/>
      <c r="C139" s="1450"/>
      <c r="D139" s="1450"/>
      <c r="E139" s="1450"/>
      <c r="F139" s="1450"/>
      <c r="G139" s="1451"/>
    </row>
    <row r="140" spans="2:7" ht="15" x14ac:dyDescent="0.2">
      <c r="B140" s="1449"/>
      <c r="C140" s="1450"/>
      <c r="D140" s="1450"/>
      <c r="E140" s="1450"/>
      <c r="F140" s="1450"/>
      <c r="G140" s="1451"/>
    </row>
    <row r="141" spans="2:7" ht="14.25" customHeight="1" x14ac:dyDescent="0.2">
      <c r="B141" s="1449"/>
      <c r="C141" s="1450"/>
      <c r="D141" s="1450"/>
      <c r="E141" s="1450"/>
      <c r="F141" s="1450"/>
      <c r="G141" s="1451"/>
    </row>
    <row r="142" spans="2:7" ht="14.25" customHeight="1" x14ac:dyDescent="0.2">
      <c r="B142" s="1449"/>
      <c r="C142" s="1450"/>
      <c r="D142" s="1450"/>
      <c r="E142" s="1450"/>
      <c r="F142" s="1450"/>
      <c r="G142" s="1451"/>
    </row>
    <row r="143" spans="2:7" ht="14.25" customHeight="1" x14ac:dyDescent="0.2">
      <c r="B143" s="1449"/>
      <c r="C143" s="1450"/>
      <c r="D143" s="1450"/>
      <c r="E143" s="1450"/>
      <c r="F143" s="1450"/>
      <c r="G143" s="1451"/>
    </row>
    <row r="144" spans="2:7" ht="15" x14ac:dyDescent="0.2">
      <c r="B144" s="1449"/>
      <c r="C144" s="1450"/>
      <c r="D144" s="1450"/>
      <c r="E144" s="1450"/>
      <c r="F144" s="1450"/>
      <c r="G144" s="1451"/>
    </row>
    <row r="145" spans="2:7" ht="15" x14ac:dyDescent="0.2">
      <c r="B145" s="1449"/>
      <c r="C145" s="1450"/>
      <c r="D145" s="1450"/>
      <c r="E145" s="1450"/>
      <c r="F145" s="1450"/>
      <c r="G145" s="1451"/>
    </row>
    <row r="146" spans="2:7" ht="14.25" customHeight="1"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5"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5" x14ac:dyDescent="0.2">
      <c r="B152" s="1449"/>
      <c r="C152" s="1450"/>
      <c r="D152" s="1450"/>
      <c r="E152" s="1450"/>
      <c r="F152" s="1450"/>
      <c r="G152" s="1451"/>
    </row>
    <row r="153" spans="2:7" ht="15" x14ac:dyDescent="0.2">
      <c r="B153" s="1449"/>
      <c r="C153" s="1450"/>
      <c r="D153" s="1450"/>
      <c r="E153" s="1450"/>
      <c r="F153" s="1450"/>
      <c r="G153" s="1451"/>
    </row>
    <row r="154" spans="2:7" ht="15" x14ac:dyDescent="0.2">
      <c r="B154" s="1449"/>
      <c r="C154" s="1450"/>
      <c r="D154" s="1450"/>
      <c r="E154" s="1450"/>
      <c r="F154" s="1450"/>
      <c r="G154" s="1451"/>
    </row>
    <row r="155" spans="2:7" ht="15" x14ac:dyDescent="0.2">
      <c r="B155" s="1452"/>
      <c r="C155" s="1453"/>
      <c r="D155" s="1453"/>
      <c r="E155" s="1453"/>
      <c r="F155" s="1453"/>
      <c r="G155" s="1454"/>
    </row>
    <row r="156" spans="2:7" ht="15" x14ac:dyDescent="0.2">
      <c r="B156" s="84"/>
      <c r="C156" s="84"/>
      <c r="D156" s="84"/>
      <c r="E156" s="84"/>
      <c r="F156" s="84"/>
      <c r="G156" s="84"/>
    </row>
    <row r="157" spans="2:7" ht="15" x14ac:dyDescent="0.2">
      <c r="B157" s="85"/>
      <c r="C157" s="85"/>
      <c r="D157" s="85"/>
      <c r="E157" s="85"/>
      <c r="F157" s="85"/>
      <c r="G157" s="85"/>
    </row>
    <row r="158" spans="2:7" ht="15" x14ac:dyDescent="0.2">
      <c r="B158" s="85"/>
      <c r="C158" s="85"/>
      <c r="D158" s="85"/>
      <c r="E158" s="85"/>
      <c r="F158" s="85"/>
      <c r="G158" s="85"/>
    </row>
    <row r="159" spans="2:7" x14ac:dyDescent="0.2">
      <c r="B159" s="86"/>
      <c r="C159" s="87"/>
      <c r="D159" s="87"/>
      <c r="E159" s="87"/>
      <c r="F159" s="87"/>
      <c r="G159" s="88"/>
    </row>
    <row r="160" spans="2:7" ht="15" x14ac:dyDescent="0.2">
      <c r="B160" s="53"/>
      <c r="C160" s="53"/>
      <c r="D160" s="53"/>
      <c r="E160" s="53"/>
      <c r="F160" s="53"/>
      <c r="G160" s="53"/>
    </row>
  </sheetData>
  <sheetProtection algorithmName="SHA-512" hashValue="dxmwyx2MyS0k1bLfJFqUiQE9Eq9jj7od64dBG4Lh9gXsp4cMO0jE2PuiOmhCTPs3fmji9nYAL50RENB5Fm7EUQ==" saltValue="dUYFrvPg6r1aCXmDUvcbLw==" spinCount="100000" sheet="1" objects="1" scenarios="1" selectLockedCells="1"/>
  <mergeCells count="52">
    <mergeCell ref="B121:G121"/>
    <mergeCell ref="C101:F101"/>
    <mergeCell ref="C97:F97"/>
    <mergeCell ref="B113:G113"/>
    <mergeCell ref="B114:G114"/>
    <mergeCell ref="B115:G115"/>
    <mergeCell ref="B116:G116"/>
    <mergeCell ref="B111:G111"/>
    <mergeCell ref="B112:G112"/>
    <mergeCell ref="B108:G108"/>
    <mergeCell ref="B109:G109"/>
    <mergeCell ref="B110:G110"/>
    <mergeCell ref="B117:G117"/>
    <mergeCell ref="B118:G118"/>
    <mergeCell ref="B119:G119"/>
    <mergeCell ref="B120:G120"/>
    <mergeCell ref="B122:G122"/>
    <mergeCell ref="B123:G123"/>
    <mergeCell ref="B124:G124"/>
    <mergeCell ref="B135:G135"/>
    <mergeCell ref="B125:G125"/>
    <mergeCell ref="B126:G126"/>
    <mergeCell ref="B127:G127"/>
    <mergeCell ref="B128:G128"/>
    <mergeCell ref="B129:G129"/>
    <mergeCell ref="B130:G130"/>
    <mergeCell ref="B145:G145"/>
    <mergeCell ref="B146:G146"/>
    <mergeCell ref="B147:G147"/>
    <mergeCell ref="B131:G131"/>
    <mergeCell ref="B132:G132"/>
    <mergeCell ref="B133:G133"/>
    <mergeCell ref="B136:G136"/>
    <mergeCell ref="B137:G137"/>
    <mergeCell ref="B138:G138"/>
    <mergeCell ref="B134:G134"/>
    <mergeCell ref="B92:F92"/>
    <mergeCell ref="B94:F94"/>
    <mergeCell ref="B153:G153"/>
    <mergeCell ref="B155:G155"/>
    <mergeCell ref="B148:G148"/>
    <mergeCell ref="B149:G149"/>
    <mergeCell ref="B150:G150"/>
    <mergeCell ref="B151:G151"/>
    <mergeCell ref="B152:G152"/>
    <mergeCell ref="B154:G154"/>
    <mergeCell ref="B139:G139"/>
    <mergeCell ref="B140:G140"/>
    <mergeCell ref="B141:G141"/>
    <mergeCell ref="B142:G142"/>
    <mergeCell ref="B143:G143"/>
    <mergeCell ref="B144:G144"/>
  </mergeCells>
  <phoneticPr fontId="8" type="noConversion"/>
  <conditionalFormatting sqref="H96">
    <cfRule type="cellIs" dxfId="38" priority="1" stopIfTrue="1" operator="lessThan">
      <formula>1</formula>
    </cfRule>
  </conditionalFormatting>
  <dataValidations xWindow="851" yWindow="266" count="3">
    <dataValidation type="list" allowBlank="1" showInputMessage="1" showErrorMessage="1" prompt="Geef aan of de deelnemer voor dit project BTW-plichtig of -vrijgesteld is; BTW-plichtig: voer de kosten op excl. BTW; BTW-vrijgesteld: voer de kosten op incl. BTW." sqref="E9" xr:uid="{00000000-0002-0000-1E00-000000000000}">
      <formula1>BTW</formula1>
    </dataValidation>
    <dataValidation type="list" allowBlank="1" showInputMessage="1" showErrorMessage="1" sqref="G91" xr:uid="{00000000-0002-0000-1E00-000001000000}">
      <formula1>Opslag</formula1>
    </dataValidation>
    <dataValidation type="list" allowBlank="1" showInputMessage="1" showErrorMessage="1" sqref="E10" xr:uid="{BE9C4458-0890-418E-A391-85931565DF37}">
      <formula1>InfraKeuze</formula1>
    </dataValidation>
  </dataValidations>
  <hyperlinks>
    <hyperlink ref="B9" location="'Uitleg DemoInfra en Exploitatie'!A1" display="BTW (voor informatie, zie tabblad 'Uitleg Pilot')" xr:uid="{00000000-0004-0000-1E00-000000000000}"/>
    <hyperlink ref="B92" location="Subsidiepercentages!Afdrukbereik" display="Maximaal subsidiepercentage (voor informatie, zie tabblad 'Subsidiepercentages')" xr:uid="{00000000-0004-0000-1E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1" max="14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76">
    <tabColor rgb="FFFFFF00"/>
    <pageSetUpPr fitToPage="1"/>
  </sheetPr>
  <dimension ref="A1:AO105"/>
  <sheetViews>
    <sheetView showGridLines="0" zoomScaleNormal="100" zoomScaleSheetLayoutView="70" workbookViewId="0">
      <selection activeCell="C28" sqref="C28"/>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1085"/>
      <c r="B10" s="859"/>
      <c r="C10" s="859"/>
      <c r="D10" s="859"/>
      <c r="E10" s="859"/>
      <c r="F10" s="859"/>
      <c r="G10" s="859"/>
      <c r="H10" s="859"/>
      <c r="I10" s="859"/>
      <c r="J10" s="859"/>
      <c r="K10" s="859"/>
      <c r="L10" s="859"/>
      <c r="M10" s="859"/>
      <c r="N10" s="859"/>
      <c r="O10" s="859"/>
      <c r="P10" s="859"/>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ht="18" customHeight="1" x14ac:dyDescent="0.2">
      <c r="A11" s="1465" t="s">
        <v>495</v>
      </c>
      <c r="B11" s="1465"/>
      <c r="C11" s="1465"/>
      <c r="D11" s="1465"/>
      <c r="E11" s="1465"/>
      <c r="F11" s="1465"/>
      <c r="G11" s="1465"/>
      <c r="H11" s="1465"/>
      <c r="I11" s="1465"/>
      <c r="J11" s="1465"/>
      <c r="K11" s="1465"/>
      <c r="L11" s="1465"/>
      <c r="M11" s="1465"/>
      <c r="N11" s="1465"/>
      <c r="O11" s="1465"/>
      <c r="P11" s="859"/>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8"/>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x14ac:dyDescent="0.2">
      <c r="A21" s="158"/>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x14ac:dyDescent="0.2">
      <c r="A22" s="157"/>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195"/>
      <c r="AD22" s="188"/>
      <c r="AE22" s="188"/>
      <c r="AF22" s="188"/>
      <c r="AG22" s="188"/>
      <c r="AH22" s="188"/>
      <c r="AI22" s="188"/>
      <c r="AJ22" s="188"/>
      <c r="AK22" s="188"/>
      <c r="AL22" s="188"/>
      <c r="AM22" s="188"/>
      <c r="AN22" s="188"/>
      <c r="AO22" s="188"/>
    </row>
    <row r="23" spans="1:41" ht="15" thickBot="1" x14ac:dyDescent="0.25">
      <c r="A23" s="160"/>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195"/>
      <c r="AD23" s="188"/>
      <c r="AE23" s="188"/>
      <c r="AF23" s="188"/>
      <c r="AG23" s="188"/>
      <c r="AH23" s="188"/>
      <c r="AI23" s="188"/>
      <c r="AJ23" s="188"/>
      <c r="AK23" s="188"/>
      <c r="AL23" s="188"/>
      <c r="AM23" s="188"/>
      <c r="AN23" s="188"/>
      <c r="AO23" s="188"/>
    </row>
    <row r="24" spans="1:41" ht="15" thickBot="1" x14ac:dyDescent="0.25">
      <c r="A24" s="245"/>
      <c r="B24" s="204" t="s">
        <v>233</v>
      </c>
      <c r="C24" s="1032"/>
      <c r="D24" s="201"/>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88"/>
      <c r="AE24" s="188"/>
      <c r="AF24" s="188"/>
      <c r="AG24" s="188"/>
      <c r="AH24" s="188"/>
      <c r="AI24" s="188"/>
      <c r="AJ24" s="188"/>
      <c r="AK24" s="188"/>
      <c r="AL24" s="188"/>
      <c r="AM24" s="188"/>
      <c r="AN24" s="188"/>
      <c r="AO24" s="188"/>
    </row>
    <row r="25" spans="1:41" ht="15" thickBot="1" x14ac:dyDescent="0.25">
      <c r="A25" s="245"/>
      <c r="B25" s="204" t="s">
        <v>248</v>
      </c>
      <c r="C25" s="1033"/>
      <c r="D25" s="235" t="s">
        <v>249</v>
      </c>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88"/>
      <c r="AE25" s="188"/>
      <c r="AF25" s="188"/>
      <c r="AG25" s="188"/>
      <c r="AH25" s="188"/>
      <c r="AI25" s="188"/>
      <c r="AJ25" s="188"/>
      <c r="AK25" s="188"/>
      <c r="AL25" s="188"/>
      <c r="AM25" s="188"/>
      <c r="AN25" s="188"/>
      <c r="AO25" s="188"/>
    </row>
    <row r="26" spans="1:41" x14ac:dyDescent="0.2">
      <c r="A26" s="163"/>
      <c r="B26" s="157"/>
      <c r="C26" s="157"/>
      <c r="D26" s="157"/>
      <c r="E26" s="157"/>
      <c r="F26" s="159"/>
      <c r="G26" s="157"/>
      <c r="H26" s="157"/>
      <c r="I26" s="157"/>
      <c r="J26" s="157"/>
      <c r="K26" s="157"/>
      <c r="L26" s="157"/>
      <c r="M26" s="157"/>
      <c r="N26" s="157"/>
      <c r="O26" s="157"/>
      <c r="P26" s="157"/>
      <c r="Q26" s="157"/>
      <c r="R26" s="157"/>
      <c r="S26" s="157"/>
      <c r="T26" s="157"/>
      <c r="U26" s="157"/>
      <c r="V26" s="157"/>
      <c r="W26" s="157"/>
      <c r="X26" s="157"/>
      <c r="Y26" s="157"/>
      <c r="Z26" s="157"/>
      <c r="AA26" s="157"/>
      <c r="AB26" s="205"/>
      <c r="AC26" s="195"/>
      <c r="AD26" s="188"/>
      <c r="AE26" s="188"/>
      <c r="AF26" s="188"/>
      <c r="AG26" s="188"/>
      <c r="AH26" s="188"/>
      <c r="AI26" s="188"/>
      <c r="AJ26" s="188"/>
      <c r="AK26" s="188"/>
      <c r="AL26" s="188"/>
      <c r="AM26" s="188"/>
      <c r="AN26" s="188"/>
      <c r="AO26" s="188"/>
    </row>
    <row r="27" spans="1:41" ht="15.75" thickBot="1" x14ac:dyDescent="0.25">
      <c r="A27" s="246"/>
      <c r="C27" s="237" t="s">
        <v>234</v>
      </c>
      <c r="D27" s="238"/>
      <c r="E27" s="238"/>
      <c r="F27" s="238"/>
      <c r="G27" s="238"/>
      <c r="H27" s="238"/>
      <c r="I27" s="238"/>
      <c r="J27" s="238"/>
      <c r="K27" s="238"/>
      <c r="L27" s="238"/>
      <c r="M27" s="238"/>
      <c r="N27" s="238"/>
      <c r="O27" s="238"/>
      <c r="P27" s="237" t="s">
        <v>234</v>
      </c>
      <c r="Q27" s="238"/>
      <c r="R27" s="238"/>
      <c r="S27" s="238"/>
      <c r="T27" s="238"/>
      <c r="U27" s="238"/>
      <c r="V27" s="238"/>
      <c r="W27" s="238"/>
      <c r="X27" s="238"/>
      <c r="Y27" s="238"/>
      <c r="Z27" s="238"/>
      <c r="AA27" s="238"/>
      <c r="AB27" s="239"/>
      <c r="AC27" s="195"/>
      <c r="AD27" s="188"/>
      <c r="AE27" s="188"/>
      <c r="AF27" s="188"/>
      <c r="AG27" s="188"/>
      <c r="AH27" s="188"/>
      <c r="AI27" s="188"/>
      <c r="AJ27" s="188"/>
      <c r="AK27" s="188"/>
      <c r="AL27" s="188"/>
      <c r="AM27" s="188"/>
      <c r="AN27" s="188"/>
      <c r="AO27" s="188"/>
    </row>
    <row r="28" spans="1:41" ht="15" thickBot="1" x14ac:dyDescent="0.25">
      <c r="A28" s="215"/>
      <c r="B28" s="243" t="s">
        <v>235</v>
      </c>
      <c r="C28" s="1034"/>
      <c r="D28" s="214" t="str">
        <f>IF(AND($C$28&gt;0,$C$25&gt;1),$C$28+1,"")</f>
        <v/>
      </c>
      <c r="E28" s="214" t="str">
        <f>IF(AND($C$28&gt;0,$C$25&gt;2),$C$28+2,"")</f>
        <v/>
      </c>
      <c r="F28" s="214" t="str">
        <f>IF(AND($C$28&gt;0,$C$25&gt;3),$C$28+3,"")</f>
        <v/>
      </c>
      <c r="G28" s="214" t="str">
        <f>IF(AND($C$28&gt;0,$C$25&gt;4),$C$28+4,"")</f>
        <v/>
      </c>
      <c r="H28" s="214" t="str">
        <f>IF(AND($C$28&gt;0,$C$25&gt;5),$C$28+5,"")</f>
        <v/>
      </c>
      <c r="I28" s="214" t="str">
        <f>IF(AND($C$28&gt;0,$C$25&gt;6),$C$28+6,"")</f>
        <v/>
      </c>
      <c r="J28" s="214" t="str">
        <f>IF(AND($C$28&gt;0,$C$25&gt;7),$C$28+7,"")</f>
        <v/>
      </c>
      <c r="K28" s="214" t="str">
        <f>IF(AND($C$28&gt;0,$C$25&gt;8),$C$28+8,"")</f>
        <v/>
      </c>
      <c r="L28" s="214" t="str">
        <f>IF(AND($C$28&gt;0,$C$25&gt;9),$C$28+9,"")</f>
        <v/>
      </c>
      <c r="M28" s="214" t="str">
        <f>IF(AND($C$28&gt;0,$C$25&gt;10),$C$28+10,"")</f>
        <v/>
      </c>
      <c r="N28" s="214" t="str">
        <f>IF(AND($C$28&gt;0,$C$25&gt;11),$C$28+11,"")</f>
        <v/>
      </c>
      <c r="O28" s="214" t="str">
        <f>IF(AND($C$28&gt;0,$C$25&gt;12),$C$28+12,"")</f>
        <v/>
      </c>
      <c r="P28" s="214" t="str">
        <f>IF(AND($C$28&gt;0,$C$25&gt;13),$C$28+13,"")</f>
        <v/>
      </c>
      <c r="Q28" s="214" t="str">
        <f>IF(AND($C$28&gt;0,$C$25&gt;14),$C$28+14,"")</f>
        <v/>
      </c>
      <c r="R28" s="214" t="str">
        <f>IF(AND($C$28&gt;0,$C$25&gt;15),$C$28+15,"")</f>
        <v/>
      </c>
      <c r="S28" s="214" t="str">
        <f>IF(AND($C$28&gt;0,$C$25&gt;16),$C$28+16,"")</f>
        <v/>
      </c>
      <c r="T28" s="214" t="str">
        <f>IF(AND($C$28&gt;0,$C$25&gt;17),$C$28+17,"")</f>
        <v/>
      </c>
      <c r="U28" s="214" t="str">
        <f>IF(AND($C$28&gt;0,$C$25&gt;18),$C$28+18,"")</f>
        <v/>
      </c>
      <c r="V28" s="214" t="str">
        <f>IF(AND($C$28&gt;0,$C$25&gt;19),$C$28+19,"")</f>
        <v/>
      </c>
      <c r="W28" s="214" t="str">
        <f>IF(AND($C$28&gt;0,$C$25&gt;20),$C$28+20,"")</f>
        <v/>
      </c>
      <c r="X28" s="214" t="str">
        <f>IF(AND($C$28&gt;0,$C$25&gt;21),$C$28+21,"")</f>
        <v/>
      </c>
      <c r="Y28" s="214" t="str">
        <f>IF(AND($C$28&gt;0,$C$25&gt;22),$C$28+22,"")</f>
        <v/>
      </c>
      <c r="Z28" s="214" t="str">
        <f>IF(AND($C$28&gt;0,$C$25&gt;23),$C$28+23,"")</f>
        <v/>
      </c>
      <c r="AA28" s="214" t="str">
        <f>IF(AND($C$28&gt;0,$C$25&gt;24),$C$28+24,"")</f>
        <v/>
      </c>
      <c r="AB28" s="215"/>
      <c r="AC28" s="195"/>
      <c r="AD28" s="188"/>
      <c r="AE28" s="188"/>
      <c r="AF28" s="188"/>
      <c r="AG28" s="188"/>
      <c r="AH28" s="188"/>
      <c r="AI28" s="188"/>
      <c r="AJ28" s="188"/>
      <c r="AK28" s="188"/>
      <c r="AL28" s="188"/>
      <c r="AM28" s="188"/>
      <c r="AN28" s="188"/>
      <c r="AO28" s="188"/>
    </row>
    <row r="29" spans="1:41" x14ac:dyDescent="0.2">
      <c r="A29" s="215"/>
      <c r="B29" s="244" t="s">
        <v>233</v>
      </c>
      <c r="C29" s="206">
        <f>$C$24</f>
        <v>0</v>
      </c>
      <c r="D29" s="206" t="str">
        <f>IF(ISNUMBER(D28),C29,"")</f>
        <v/>
      </c>
      <c r="E29" s="206" t="str">
        <f t="shared" ref="E29:J29" si="0">IF(ISNUMBER(E28),D29,"")</f>
        <v/>
      </c>
      <c r="F29" s="206" t="str">
        <f t="shared" si="0"/>
        <v/>
      </c>
      <c r="G29" s="206" t="str">
        <f t="shared" si="0"/>
        <v/>
      </c>
      <c r="H29" s="206" t="str">
        <f t="shared" si="0"/>
        <v/>
      </c>
      <c r="I29" s="206" t="str">
        <f t="shared" si="0"/>
        <v/>
      </c>
      <c r="J29" s="206" t="str">
        <f t="shared" si="0"/>
        <v/>
      </c>
      <c r="K29" s="206" t="str">
        <f t="shared" ref="K29:AA29" si="1">IF(ISNUMBER(K28),J29,"")</f>
        <v/>
      </c>
      <c r="L29" s="206" t="str">
        <f t="shared" si="1"/>
        <v/>
      </c>
      <c r="M29" s="206" t="str">
        <f t="shared" si="1"/>
        <v/>
      </c>
      <c r="N29" s="206" t="str">
        <f t="shared" si="1"/>
        <v/>
      </c>
      <c r="O29" s="206" t="str">
        <f t="shared" si="1"/>
        <v/>
      </c>
      <c r="P29" s="206" t="str">
        <f t="shared" si="1"/>
        <v/>
      </c>
      <c r="Q29" s="206" t="str">
        <f t="shared" si="1"/>
        <v/>
      </c>
      <c r="R29" s="206" t="str">
        <f t="shared" si="1"/>
        <v/>
      </c>
      <c r="S29" s="206" t="str">
        <f t="shared" si="1"/>
        <v/>
      </c>
      <c r="T29" s="206" t="str">
        <f t="shared" si="1"/>
        <v/>
      </c>
      <c r="U29" s="206" t="str">
        <f t="shared" si="1"/>
        <v/>
      </c>
      <c r="V29" s="206" t="str">
        <f t="shared" si="1"/>
        <v/>
      </c>
      <c r="W29" s="206" t="str">
        <f t="shared" si="1"/>
        <v/>
      </c>
      <c r="X29" s="206" t="str">
        <f t="shared" si="1"/>
        <v/>
      </c>
      <c r="Y29" s="206" t="str">
        <f t="shared" si="1"/>
        <v/>
      </c>
      <c r="Z29" s="206" t="str">
        <f t="shared" si="1"/>
        <v/>
      </c>
      <c r="AA29" s="206" t="str">
        <f t="shared" si="1"/>
        <v/>
      </c>
      <c r="AB29" s="207"/>
      <c r="AC29" s="195"/>
      <c r="AD29" s="188"/>
      <c r="AE29" s="188"/>
      <c r="AF29" s="188"/>
      <c r="AG29" s="188"/>
      <c r="AH29" s="188"/>
      <c r="AI29" s="188"/>
      <c r="AJ29" s="188"/>
      <c r="AK29" s="188"/>
      <c r="AL29" s="188"/>
      <c r="AM29" s="188"/>
      <c r="AN29" s="188"/>
      <c r="AO29" s="188"/>
    </row>
    <row r="30" spans="1:41" x14ac:dyDescent="0.2">
      <c r="A30" s="255" t="s">
        <v>251</v>
      </c>
      <c r="B30" s="255" t="s">
        <v>70</v>
      </c>
      <c r="C30" s="208"/>
      <c r="D30" s="208"/>
      <c r="E30" s="208"/>
      <c r="F30" s="208"/>
      <c r="G30" s="208"/>
      <c r="H30" s="160"/>
      <c r="I30" s="160"/>
      <c r="J30" s="160"/>
      <c r="K30" s="160"/>
      <c r="L30" s="160"/>
      <c r="M30" s="160"/>
      <c r="N30" s="160"/>
      <c r="O30" s="160"/>
      <c r="P30" s="160"/>
      <c r="Q30" s="160"/>
      <c r="R30" s="160"/>
      <c r="S30" s="160"/>
      <c r="T30" s="160"/>
      <c r="U30" s="160"/>
      <c r="V30" s="160"/>
      <c r="W30" s="160"/>
      <c r="X30" s="160"/>
      <c r="Y30" s="160"/>
      <c r="Z30" s="160"/>
      <c r="AA30" s="160"/>
      <c r="AB30" s="209" t="s">
        <v>64</v>
      </c>
      <c r="AC30" s="195"/>
      <c r="AD30" s="188"/>
      <c r="AE30" s="188"/>
      <c r="AF30" s="188"/>
      <c r="AG30" s="188"/>
      <c r="AH30" s="188"/>
      <c r="AI30" s="188"/>
      <c r="AJ30" s="188"/>
      <c r="AK30" s="188"/>
      <c r="AL30" s="188"/>
      <c r="AM30" s="188"/>
      <c r="AN30" s="188"/>
      <c r="AO30" s="188"/>
    </row>
    <row r="31" spans="1:41" ht="14.25" customHeight="1" x14ac:dyDescent="0.2">
      <c r="A31" s="1035" t="s">
        <v>253</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ref="AB31:AB36" si="2">SUM(C31:AA31)</f>
        <v>0</v>
      </c>
      <c r="AC31" s="195"/>
      <c r="AD31" s="188"/>
      <c r="AE31" s="188"/>
      <c r="AF31" s="188"/>
      <c r="AG31" s="188"/>
      <c r="AH31" s="188"/>
      <c r="AI31" s="188"/>
      <c r="AJ31" s="188"/>
      <c r="AK31" s="188"/>
      <c r="AL31" s="188"/>
      <c r="AM31" s="188"/>
      <c r="AN31" s="188"/>
      <c r="AO31" s="188"/>
    </row>
    <row r="32" spans="1:41" x14ac:dyDescent="0.2">
      <c r="A32" s="1035" t="s">
        <v>254</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2"/>
        <v>0</v>
      </c>
      <c r="AC32" s="195"/>
      <c r="AD32" s="188"/>
      <c r="AE32" s="188"/>
      <c r="AF32" s="188"/>
      <c r="AG32" s="188"/>
      <c r="AH32" s="188"/>
      <c r="AI32" s="188"/>
      <c r="AJ32" s="188"/>
      <c r="AK32" s="188"/>
      <c r="AL32" s="188"/>
      <c r="AM32" s="188"/>
      <c r="AN32" s="188"/>
      <c r="AO32" s="188"/>
    </row>
    <row r="33" spans="1:41" x14ac:dyDescent="0.2">
      <c r="A33" s="1035" t="s">
        <v>255</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2"/>
        <v>0</v>
      </c>
      <c r="AC33" s="195"/>
      <c r="AD33" s="188"/>
      <c r="AE33" s="188"/>
      <c r="AF33" s="188"/>
      <c r="AG33" s="188"/>
      <c r="AH33" s="188"/>
      <c r="AI33" s="188"/>
      <c r="AJ33" s="188"/>
      <c r="AK33" s="188"/>
      <c r="AL33" s="188"/>
      <c r="AM33" s="188"/>
      <c r="AN33" s="188"/>
      <c r="AO33" s="188"/>
    </row>
    <row r="34" spans="1:41" x14ac:dyDescent="0.2">
      <c r="A34" s="1035" t="s">
        <v>256</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10">
        <f t="shared" si="2"/>
        <v>0</v>
      </c>
      <c r="AC34" s="195"/>
      <c r="AD34" s="188"/>
      <c r="AE34" s="188"/>
      <c r="AF34" s="188"/>
      <c r="AG34" s="188"/>
      <c r="AH34" s="188"/>
      <c r="AI34" s="188"/>
      <c r="AJ34" s="188"/>
      <c r="AK34" s="188"/>
      <c r="AL34" s="188"/>
      <c r="AM34" s="188"/>
      <c r="AN34" s="188"/>
      <c r="AO34" s="188"/>
    </row>
    <row r="35" spans="1:41" x14ac:dyDescent="0.2">
      <c r="A35" s="1035" t="s">
        <v>257</v>
      </c>
      <c r="B35" s="1036"/>
      <c r="C35" s="1037"/>
      <c r="D35" s="1037"/>
      <c r="E35" s="1037"/>
      <c r="F35" s="1037"/>
      <c r="G35" s="1037"/>
      <c r="H35" s="1037"/>
      <c r="I35" s="1037"/>
      <c r="J35" s="1037"/>
      <c r="K35" s="1037"/>
      <c r="L35" s="1037"/>
      <c r="M35" s="1037"/>
      <c r="N35" s="1037"/>
      <c r="O35" s="1037"/>
      <c r="P35" s="1037"/>
      <c r="Q35" s="1037"/>
      <c r="R35" s="1037"/>
      <c r="S35" s="1037"/>
      <c r="T35" s="1037"/>
      <c r="U35" s="1037"/>
      <c r="V35" s="1037"/>
      <c r="W35" s="1037"/>
      <c r="X35" s="1037"/>
      <c r="Y35" s="1037"/>
      <c r="Z35" s="1037"/>
      <c r="AA35" s="1037"/>
      <c r="AB35" s="210">
        <f t="shared" si="2"/>
        <v>0</v>
      </c>
      <c r="AC35" s="195"/>
      <c r="AD35" s="188"/>
      <c r="AE35" s="188"/>
      <c r="AF35" s="188"/>
      <c r="AG35" s="188"/>
      <c r="AH35" s="188"/>
      <c r="AI35" s="188"/>
      <c r="AJ35" s="188"/>
      <c r="AK35" s="188"/>
      <c r="AL35" s="188"/>
      <c r="AM35" s="188"/>
      <c r="AN35" s="188"/>
      <c r="AO35" s="188"/>
    </row>
    <row r="36" spans="1:41" x14ac:dyDescent="0.2">
      <c r="A36" s="1035" t="s">
        <v>258</v>
      </c>
      <c r="B36" s="1036"/>
      <c r="C36" s="1037"/>
      <c r="D36" s="1037"/>
      <c r="E36" s="1037"/>
      <c r="F36" s="1037"/>
      <c r="G36" s="1037"/>
      <c r="H36" s="1037"/>
      <c r="I36" s="1037"/>
      <c r="J36" s="1037"/>
      <c r="K36" s="1037"/>
      <c r="L36" s="1037"/>
      <c r="M36" s="1037"/>
      <c r="N36" s="1037"/>
      <c r="O36" s="1037"/>
      <c r="P36" s="1037"/>
      <c r="Q36" s="1037"/>
      <c r="R36" s="1037"/>
      <c r="S36" s="1037"/>
      <c r="T36" s="1037"/>
      <c r="U36" s="1037"/>
      <c r="V36" s="1037"/>
      <c r="W36" s="1037"/>
      <c r="X36" s="1037"/>
      <c r="Y36" s="1037"/>
      <c r="Z36" s="1037"/>
      <c r="AA36" s="1037"/>
      <c r="AB36" s="257">
        <f t="shared" si="2"/>
        <v>0</v>
      </c>
      <c r="AC36" s="195"/>
      <c r="AD36" s="188"/>
      <c r="AE36" s="188"/>
      <c r="AF36" s="188"/>
      <c r="AG36" s="188"/>
      <c r="AH36" s="188"/>
      <c r="AI36" s="188"/>
      <c r="AJ36" s="188"/>
      <c r="AK36" s="188"/>
      <c r="AL36" s="188"/>
      <c r="AM36" s="188"/>
      <c r="AN36" s="188"/>
      <c r="AO36" s="188"/>
    </row>
    <row r="37" spans="1:41" s="192" customFormat="1" x14ac:dyDescent="0.2">
      <c r="A37" s="254" t="s">
        <v>250</v>
      </c>
      <c r="B37" s="229"/>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11"/>
      <c r="AC37" s="212"/>
      <c r="AD37" s="191"/>
      <c r="AE37" s="191"/>
      <c r="AF37" s="191"/>
      <c r="AG37" s="191"/>
      <c r="AH37" s="191"/>
      <c r="AI37" s="191"/>
      <c r="AJ37" s="191"/>
      <c r="AK37" s="191"/>
      <c r="AL37" s="191"/>
      <c r="AM37" s="191"/>
      <c r="AN37" s="191"/>
      <c r="AO37" s="191"/>
    </row>
    <row r="38" spans="1:41" x14ac:dyDescent="0.2">
      <c r="A38" s="252"/>
      <c r="B38" s="226" t="s">
        <v>236</v>
      </c>
      <c r="C38" s="236">
        <f>SUM(C31:C37)</f>
        <v>0</v>
      </c>
      <c r="D38" s="236" t="str">
        <f>IFERROR(SUM(D31:D37)/(1+D29),"")</f>
        <v/>
      </c>
      <c r="E38" s="236" t="str">
        <f>IFERROR(SUM(E31:E37)/(1+E29)^2,"")</f>
        <v/>
      </c>
      <c r="F38" s="236" t="str">
        <f>IFERROR(SUM(F31:F37)/(1+F29)^3,"")</f>
        <v/>
      </c>
      <c r="G38" s="236" t="str">
        <f>IFERROR(SUM(G31:G37)/(1+G29)^4,"")</f>
        <v/>
      </c>
      <c r="H38" s="236" t="str">
        <f>IFERROR(SUM(H31:H37)/(1+H29)^5,"")</f>
        <v/>
      </c>
      <c r="I38" s="236" t="str">
        <f>IFERROR(SUM(I31:I37)/(1+I29)^6,"")</f>
        <v/>
      </c>
      <c r="J38" s="236" t="str">
        <f>IFERROR(SUM(J31:J37)/(1+J29)^7,"")</f>
        <v/>
      </c>
      <c r="K38" s="236" t="str">
        <f>IFERROR(SUM(K31:K37)/(1+K29)^8,"")</f>
        <v/>
      </c>
      <c r="L38" s="236" t="str">
        <f>IFERROR(SUM(L31:L37)/(1+L29)^9,"")</f>
        <v/>
      </c>
      <c r="M38" s="236" t="str">
        <f>IFERROR(SUM(M31:M37)/(1+M29)^10,"")</f>
        <v/>
      </c>
      <c r="N38" s="236" t="str">
        <f>IFERROR(SUM(N31:N37)/(1+N29)^11,"")</f>
        <v/>
      </c>
      <c r="O38" s="236" t="str">
        <f>IFERROR(SUM(O31:O37)/(1+O29)^12,"")</f>
        <v/>
      </c>
      <c r="P38" s="236" t="str">
        <f>IFERROR(SUM(P31:P37)/(1+P29)^13,"")</f>
        <v/>
      </c>
      <c r="Q38" s="236" t="str">
        <f>IFERROR(SUM(Q31:Q37)/(1+Q29)^14,"")</f>
        <v/>
      </c>
      <c r="R38" s="236" t="str">
        <f>IFERROR(SUM(R31:R37)/(1+R29)^15,"")</f>
        <v/>
      </c>
      <c r="S38" s="236" t="str">
        <f>IFERROR(SUM(S31:S37)/(1+S29)^16,"")</f>
        <v/>
      </c>
      <c r="T38" s="236" t="str">
        <f>IFERROR(SUM(T31:T37)/(1+T29)^17,"")</f>
        <v/>
      </c>
      <c r="U38" s="236" t="str">
        <f>IFERROR(SUM(U31:U37)/(1+U29)^18,"")</f>
        <v/>
      </c>
      <c r="V38" s="236" t="str">
        <f>IFERROR(SUM(V31:V37)/(1+V29)^19,"")</f>
        <v/>
      </c>
      <c r="W38" s="236" t="str">
        <f>IFERROR(SUM(W31:W37)/(1+W29)^20,"")</f>
        <v/>
      </c>
      <c r="X38" s="236" t="str">
        <f>IFERROR(SUM(X31:X37)/(1+X29)^21,"")</f>
        <v/>
      </c>
      <c r="Y38" s="236" t="str">
        <f>IFERROR(SUM(Y31:Y37)/(1+Y29)^22,"")</f>
        <v/>
      </c>
      <c r="Z38" s="236" t="str">
        <f>IFERROR(SUM(Z31:Z37)/(1+Z29)^23,"")</f>
        <v/>
      </c>
      <c r="AA38" s="236" t="str">
        <f>IFERROR(SUM(AA31:AA37)/(1+AA29)^24,"")</f>
        <v/>
      </c>
      <c r="AB38" s="210">
        <f>SUM(C38:AA38)</f>
        <v>0</v>
      </c>
      <c r="AC38" s="195"/>
      <c r="AD38" s="188"/>
      <c r="AE38" s="188"/>
      <c r="AF38" s="188"/>
      <c r="AG38" s="188"/>
      <c r="AH38" s="188"/>
      <c r="AI38" s="188"/>
      <c r="AJ38" s="188"/>
      <c r="AK38" s="188"/>
      <c r="AL38" s="188"/>
      <c r="AM38" s="188"/>
      <c r="AN38" s="188"/>
      <c r="AO38" s="188"/>
    </row>
    <row r="39" spans="1:41" x14ac:dyDescent="0.2">
      <c r="A39" s="160"/>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95"/>
      <c r="AD39" s="188"/>
      <c r="AE39" s="188"/>
      <c r="AF39" s="188"/>
      <c r="AG39" s="188"/>
      <c r="AH39" s="188"/>
      <c r="AI39" s="188"/>
      <c r="AJ39" s="188"/>
      <c r="AK39" s="188"/>
      <c r="AL39" s="188"/>
      <c r="AM39" s="188"/>
      <c r="AN39" s="188"/>
      <c r="AO39" s="188"/>
    </row>
    <row r="40" spans="1:41" ht="15" x14ac:dyDescent="0.2">
      <c r="A40" s="246"/>
      <c r="B40" s="251"/>
      <c r="C40" s="237" t="s">
        <v>237</v>
      </c>
      <c r="D40" s="238"/>
      <c r="E40" s="238"/>
      <c r="F40" s="238"/>
      <c r="G40" s="238"/>
      <c r="H40" s="238"/>
      <c r="I40" s="238"/>
      <c r="J40" s="238"/>
      <c r="K40" s="238"/>
      <c r="L40" s="238"/>
      <c r="M40" s="238"/>
      <c r="N40" s="238"/>
      <c r="O40" s="238"/>
      <c r="P40" s="237" t="s">
        <v>237</v>
      </c>
      <c r="Q40" s="238"/>
      <c r="R40" s="238"/>
      <c r="S40" s="238"/>
      <c r="T40" s="238"/>
      <c r="U40" s="238"/>
      <c r="V40" s="238"/>
      <c r="W40" s="238"/>
      <c r="X40" s="238"/>
      <c r="Y40" s="238"/>
      <c r="Z40" s="238"/>
      <c r="AA40" s="238"/>
      <c r="AB40" s="239"/>
      <c r="AC40" s="195"/>
      <c r="AD40" s="188"/>
      <c r="AE40" s="188"/>
      <c r="AF40" s="188"/>
      <c r="AG40" s="188"/>
      <c r="AH40" s="188"/>
      <c r="AI40" s="188"/>
      <c r="AJ40" s="188"/>
      <c r="AK40" s="188"/>
      <c r="AL40" s="188"/>
      <c r="AM40" s="188"/>
      <c r="AN40" s="188"/>
      <c r="AO40" s="188"/>
    </row>
    <row r="41" spans="1:41" x14ac:dyDescent="0.2">
      <c r="A41" s="250"/>
      <c r="B41" s="225" t="s">
        <v>235</v>
      </c>
      <c r="C41" s="213">
        <f t="shared" ref="C41:AA41" si="3">C28</f>
        <v>0</v>
      </c>
      <c r="D41" s="214" t="str">
        <f t="shared" si="3"/>
        <v/>
      </c>
      <c r="E41" s="214" t="str">
        <f t="shared" si="3"/>
        <v/>
      </c>
      <c r="F41" s="214" t="str">
        <f t="shared" si="3"/>
        <v/>
      </c>
      <c r="G41" s="214" t="str">
        <f t="shared" si="3"/>
        <v/>
      </c>
      <c r="H41" s="214" t="str">
        <f t="shared" si="3"/>
        <v/>
      </c>
      <c r="I41" s="214" t="str">
        <f t="shared" si="3"/>
        <v/>
      </c>
      <c r="J41" s="214" t="str">
        <f t="shared" si="3"/>
        <v/>
      </c>
      <c r="K41" s="214" t="str">
        <f t="shared" si="3"/>
        <v/>
      </c>
      <c r="L41" s="214" t="str">
        <f t="shared" si="3"/>
        <v/>
      </c>
      <c r="M41" s="214" t="str">
        <f t="shared" si="3"/>
        <v/>
      </c>
      <c r="N41" s="214" t="str">
        <f t="shared" si="3"/>
        <v/>
      </c>
      <c r="O41" s="214" t="str">
        <f t="shared" si="3"/>
        <v/>
      </c>
      <c r="P41" s="214" t="str">
        <f t="shared" si="3"/>
        <v/>
      </c>
      <c r="Q41" s="214" t="str">
        <f t="shared" si="3"/>
        <v/>
      </c>
      <c r="R41" s="214" t="str">
        <f t="shared" si="3"/>
        <v/>
      </c>
      <c r="S41" s="214" t="str">
        <f t="shared" si="3"/>
        <v/>
      </c>
      <c r="T41" s="214" t="str">
        <f t="shared" si="3"/>
        <v/>
      </c>
      <c r="U41" s="214" t="str">
        <f t="shared" si="3"/>
        <v/>
      </c>
      <c r="V41" s="214" t="str">
        <f t="shared" si="3"/>
        <v/>
      </c>
      <c r="W41" s="214" t="str">
        <f t="shared" si="3"/>
        <v/>
      </c>
      <c r="X41" s="214" t="str">
        <f t="shared" si="3"/>
        <v/>
      </c>
      <c r="Y41" s="214" t="str">
        <f t="shared" si="3"/>
        <v/>
      </c>
      <c r="Z41" s="214" t="str">
        <f t="shared" si="3"/>
        <v/>
      </c>
      <c r="AA41" s="214" t="str">
        <f t="shared" si="3"/>
        <v/>
      </c>
      <c r="AB41" s="215"/>
      <c r="AC41" s="195"/>
      <c r="AD41" s="188"/>
      <c r="AE41" s="188"/>
      <c r="AF41" s="188"/>
      <c r="AG41" s="188"/>
      <c r="AH41" s="188"/>
      <c r="AI41" s="188"/>
      <c r="AJ41" s="188"/>
      <c r="AK41" s="188"/>
      <c r="AL41" s="188"/>
      <c r="AM41" s="188"/>
      <c r="AN41" s="188"/>
      <c r="AO41" s="188"/>
    </row>
    <row r="42" spans="1:41" x14ac:dyDescent="0.2">
      <c r="A42" s="250"/>
      <c r="B42" s="228" t="s">
        <v>233</v>
      </c>
      <c r="C42" s="206">
        <f t="shared" ref="C42:AA42" si="4">C29</f>
        <v>0</v>
      </c>
      <c r="D42" s="206" t="str">
        <f t="shared" si="4"/>
        <v/>
      </c>
      <c r="E42" s="206" t="str">
        <f t="shared" si="4"/>
        <v/>
      </c>
      <c r="F42" s="206" t="str">
        <f t="shared" si="4"/>
        <v/>
      </c>
      <c r="G42" s="206" t="str">
        <f t="shared" si="4"/>
        <v/>
      </c>
      <c r="H42" s="206" t="str">
        <f t="shared" si="4"/>
        <v/>
      </c>
      <c r="I42" s="206" t="str">
        <f t="shared" si="4"/>
        <v/>
      </c>
      <c r="J42" s="206" t="str">
        <f t="shared" si="4"/>
        <v/>
      </c>
      <c r="K42" s="206" t="str">
        <f t="shared" si="4"/>
        <v/>
      </c>
      <c r="L42" s="206" t="str">
        <f t="shared" si="4"/>
        <v/>
      </c>
      <c r="M42" s="206" t="str">
        <f t="shared" si="4"/>
        <v/>
      </c>
      <c r="N42" s="206" t="str">
        <f t="shared" si="4"/>
        <v/>
      </c>
      <c r="O42" s="206" t="str">
        <f t="shared" si="4"/>
        <v/>
      </c>
      <c r="P42" s="206" t="str">
        <f t="shared" si="4"/>
        <v/>
      </c>
      <c r="Q42" s="206" t="str">
        <f t="shared" si="4"/>
        <v/>
      </c>
      <c r="R42" s="206" t="str">
        <f t="shared" si="4"/>
        <v/>
      </c>
      <c r="S42" s="206" t="str">
        <f t="shared" si="4"/>
        <v/>
      </c>
      <c r="T42" s="206" t="str">
        <f t="shared" si="4"/>
        <v/>
      </c>
      <c r="U42" s="206" t="str">
        <f t="shared" si="4"/>
        <v/>
      </c>
      <c r="V42" s="206" t="str">
        <f t="shared" si="4"/>
        <v/>
      </c>
      <c r="W42" s="206" t="str">
        <f t="shared" si="4"/>
        <v/>
      </c>
      <c r="X42" s="206" t="str">
        <f t="shared" si="4"/>
        <v/>
      </c>
      <c r="Y42" s="206" t="str">
        <f t="shared" si="4"/>
        <v/>
      </c>
      <c r="Z42" s="206" t="str">
        <f t="shared" si="4"/>
        <v/>
      </c>
      <c r="AA42" s="206" t="str">
        <f t="shared" si="4"/>
        <v/>
      </c>
      <c r="AB42" s="207"/>
      <c r="AC42" s="195"/>
      <c r="AD42" s="188"/>
      <c r="AE42" s="188"/>
      <c r="AF42" s="188"/>
      <c r="AG42" s="188"/>
      <c r="AH42" s="188"/>
      <c r="AI42" s="188"/>
      <c r="AJ42" s="188"/>
      <c r="AK42" s="188"/>
      <c r="AL42" s="188"/>
      <c r="AM42" s="188"/>
      <c r="AN42" s="188"/>
      <c r="AO42" s="188"/>
    </row>
    <row r="43" spans="1:41" x14ac:dyDescent="0.2">
      <c r="A43" s="231" t="s">
        <v>252</v>
      </c>
      <c r="B43" s="231" t="s">
        <v>70</v>
      </c>
      <c r="C43" s="208"/>
      <c r="D43" s="208"/>
      <c r="E43" s="208"/>
      <c r="F43" s="208"/>
      <c r="G43" s="208"/>
      <c r="H43" s="160"/>
      <c r="I43" s="160"/>
      <c r="J43" s="160"/>
      <c r="K43" s="160"/>
      <c r="L43" s="160"/>
      <c r="M43" s="160"/>
      <c r="N43" s="160"/>
      <c r="O43" s="160"/>
      <c r="P43" s="160"/>
      <c r="Q43" s="160"/>
      <c r="R43" s="160"/>
      <c r="S43" s="160"/>
      <c r="T43" s="160"/>
      <c r="U43" s="160"/>
      <c r="V43" s="160"/>
      <c r="W43" s="160"/>
      <c r="X43" s="160"/>
      <c r="Y43" s="160"/>
      <c r="Z43" s="160"/>
      <c r="AA43" s="160"/>
      <c r="AB43" s="209" t="s">
        <v>64</v>
      </c>
      <c r="AC43" s="195"/>
      <c r="AD43" s="188"/>
      <c r="AE43" s="188"/>
      <c r="AF43" s="188"/>
      <c r="AG43" s="188"/>
      <c r="AH43" s="188"/>
      <c r="AI43" s="188"/>
      <c r="AJ43" s="188"/>
      <c r="AK43" s="188"/>
      <c r="AL43" s="188"/>
      <c r="AM43" s="188"/>
      <c r="AN43" s="188"/>
      <c r="AO43" s="188"/>
    </row>
    <row r="44" spans="1:41" x14ac:dyDescent="0.2">
      <c r="A44" s="1035" t="s">
        <v>253</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ref="AB44:AB49" si="5">SUM(C44:AA44)</f>
        <v>0</v>
      </c>
      <c r="AC44" s="195"/>
      <c r="AD44" s="188"/>
      <c r="AE44" s="188"/>
      <c r="AF44" s="188"/>
      <c r="AG44" s="188"/>
      <c r="AH44" s="188"/>
      <c r="AI44" s="188"/>
      <c r="AJ44" s="188"/>
      <c r="AK44" s="188"/>
      <c r="AL44" s="188"/>
      <c r="AM44" s="188"/>
      <c r="AN44" s="188"/>
      <c r="AO44" s="188"/>
    </row>
    <row r="45" spans="1:41" x14ac:dyDescent="0.2">
      <c r="A45" s="1035" t="s">
        <v>254</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5"/>
        <v>0</v>
      </c>
      <c r="AC45" s="195"/>
      <c r="AD45" s="188"/>
      <c r="AE45" s="188"/>
      <c r="AF45" s="188"/>
      <c r="AG45" s="188"/>
      <c r="AH45" s="188"/>
      <c r="AI45" s="188"/>
      <c r="AJ45" s="188"/>
      <c r="AK45" s="188"/>
      <c r="AL45" s="188"/>
      <c r="AM45" s="188"/>
      <c r="AN45" s="188"/>
      <c r="AO45" s="188"/>
    </row>
    <row r="46" spans="1:41" x14ac:dyDescent="0.2">
      <c r="A46" s="1035" t="s">
        <v>255</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5"/>
        <v>0</v>
      </c>
      <c r="AC46" s="195"/>
      <c r="AD46" s="188"/>
      <c r="AE46" s="188"/>
      <c r="AF46" s="188"/>
      <c r="AG46" s="188"/>
      <c r="AH46" s="188"/>
      <c r="AI46" s="188"/>
      <c r="AJ46" s="188"/>
      <c r="AK46" s="188"/>
      <c r="AL46" s="188"/>
      <c r="AM46" s="188"/>
      <c r="AN46" s="188"/>
      <c r="AO46" s="188"/>
    </row>
    <row r="47" spans="1:41" x14ac:dyDescent="0.2">
      <c r="A47" s="1035" t="s">
        <v>256</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5"/>
        <v>0</v>
      </c>
      <c r="AC47" s="195"/>
      <c r="AD47" s="188"/>
      <c r="AE47" s="188"/>
      <c r="AF47" s="188"/>
      <c r="AG47" s="188"/>
      <c r="AH47" s="188"/>
      <c r="AI47" s="188"/>
      <c r="AJ47" s="188"/>
      <c r="AK47" s="188"/>
      <c r="AL47" s="188"/>
      <c r="AM47" s="188"/>
      <c r="AN47" s="188"/>
      <c r="AO47" s="188"/>
    </row>
    <row r="48" spans="1:41" x14ac:dyDescent="0.2">
      <c r="A48" s="1035" t="s">
        <v>257</v>
      </c>
      <c r="B48" s="1036"/>
      <c r="C48" s="1037"/>
      <c r="D48" s="1037"/>
      <c r="E48" s="1037"/>
      <c r="F48" s="1037"/>
      <c r="G48" s="1037"/>
      <c r="H48" s="1037"/>
      <c r="I48" s="1037"/>
      <c r="J48" s="1037"/>
      <c r="K48" s="1037"/>
      <c r="L48" s="1037"/>
      <c r="M48" s="1037"/>
      <c r="N48" s="1037"/>
      <c r="O48" s="1037"/>
      <c r="P48" s="1037"/>
      <c r="Q48" s="1037"/>
      <c r="R48" s="1037"/>
      <c r="S48" s="1037"/>
      <c r="T48" s="1037"/>
      <c r="U48" s="1037"/>
      <c r="V48" s="1037"/>
      <c r="W48" s="1037"/>
      <c r="X48" s="1037"/>
      <c r="Y48" s="1037"/>
      <c r="Z48" s="1037"/>
      <c r="AA48" s="1037"/>
      <c r="AB48" s="210">
        <f t="shared" si="5"/>
        <v>0</v>
      </c>
      <c r="AC48" s="195"/>
      <c r="AD48" s="188"/>
      <c r="AE48" s="188"/>
      <c r="AF48" s="188"/>
      <c r="AG48" s="188"/>
      <c r="AH48" s="188"/>
      <c r="AI48" s="188"/>
      <c r="AJ48" s="188"/>
      <c r="AK48" s="188"/>
      <c r="AL48" s="188"/>
      <c r="AM48" s="188"/>
      <c r="AN48" s="188"/>
      <c r="AO48" s="188"/>
    </row>
    <row r="49" spans="1:41" x14ac:dyDescent="0.2">
      <c r="A49" s="1035" t="s">
        <v>258</v>
      </c>
      <c r="B49" s="1036"/>
      <c r="C49" s="1037"/>
      <c r="D49" s="1037"/>
      <c r="E49" s="1037"/>
      <c r="F49" s="1037"/>
      <c r="G49" s="1037"/>
      <c r="H49" s="1037"/>
      <c r="I49" s="1037"/>
      <c r="J49" s="1037"/>
      <c r="K49" s="1037"/>
      <c r="L49" s="1037"/>
      <c r="M49" s="1037"/>
      <c r="N49" s="1037"/>
      <c r="O49" s="1037"/>
      <c r="P49" s="1037"/>
      <c r="Q49" s="1037"/>
      <c r="R49" s="1037"/>
      <c r="S49" s="1037"/>
      <c r="T49" s="1037"/>
      <c r="U49" s="1037"/>
      <c r="V49" s="1037"/>
      <c r="W49" s="1037"/>
      <c r="X49" s="1037"/>
      <c r="Y49" s="1037"/>
      <c r="Z49" s="1037"/>
      <c r="AA49" s="1037"/>
      <c r="AB49" s="210">
        <f t="shared" si="5"/>
        <v>0</v>
      </c>
      <c r="AC49" s="195"/>
      <c r="AD49" s="188"/>
      <c r="AE49" s="188"/>
      <c r="AF49" s="188"/>
      <c r="AG49" s="188"/>
      <c r="AH49" s="188"/>
      <c r="AI49" s="188"/>
      <c r="AJ49" s="188"/>
      <c r="AK49" s="188"/>
      <c r="AL49" s="188"/>
      <c r="AM49" s="188"/>
      <c r="AN49" s="188"/>
      <c r="AO49" s="188"/>
    </row>
    <row r="50" spans="1:41" s="192" customFormat="1" x14ac:dyDescent="0.2">
      <c r="A50" s="254" t="s">
        <v>250</v>
      </c>
      <c r="B50" s="229"/>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11"/>
      <c r="AC50" s="212"/>
      <c r="AD50" s="191"/>
      <c r="AE50" s="191"/>
      <c r="AF50" s="191"/>
      <c r="AG50" s="191"/>
      <c r="AH50" s="191"/>
      <c r="AI50" s="191"/>
      <c r="AJ50" s="191"/>
      <c r="AK50" s="191"/>
      <c r="AL50" s="191"/>
      <c r="AM50" s="191"/>
      <c r="AN50" s="191"/>
      <c r="AO50" s="191"/>
    </row>
    <row r="51" spans="1:41" x14ac:dyDescent="0.2">
      <c r="A51" s="253"/>
      <c r="B51" s="226" t="s">
        <v>238</v>
      </c>
      <c r="C51" s="236">
        <f>SUM(C44:C50)</f>
        <v>0</v>
      </c>
      <c r="D51" s="236" t="str">
        <f>IFERROR(SUM(D44:D50)/(1+D42),"")</f>
        <v/>
      </c>
      <c r="E51" s="236" t="str">
        <f>IFERROR(SUM(E44:E50)/(1+E42)^2,"")</f>
        <v/>
      </c>
      <c r="F51" s="236" t="str">
        <f>IFERROR(SUM(F44:F50)/(1+F42)^3,"")</f>
        <v/>
      </c>
      <c r="G51" s="236" t="str">
        <f>IFERROR(SUM(G44:G50)/(1+G42)^4,"")</f>
        <v/>
      </c>
      <c r="H51" s="236" t="str">
        <f>IFERROR(SUM(H44:H50)/(1+H42)^5,"")</f>
        <v/>
      </c>
      <c r="I51" s="236" t="str">
        <f>IFERROR(SUM(I44:I50)/(1+I42)^6,"")</f>
        <v/>
      </c>
      <c r="J51" s="236" t="str">
        <f>IFERROR(SUM(J44:J50)/(1+J42)^7,"")</f>
        <v/>
      </c>
      <c r="K51" s="236" t="str">
        <f>IFERROR(SUM(K44:K50)/(1+K42)^8,"")</f>
        <v/>
      </c>
      <c r="L51" s="236" t="str">
        <f>IFERROR(SUM(L44:L50)/(1+L42)^9,"")</f>
        <v/>
      </c>
      <c r="M51" s="236" t="str">
        <f>IFERROR(SUM(M44:M50)/(1+M42)^10,"")</f>
        <v/>
      </c>
      <c r="N51" s="236" t="str">
        <f>IFERROR(SUM(N44:N50)/(1+N42)^11,"")</f>
        <v/>
      </c>
      <c r="O51" s="236" t="str">
        <f>IFERROR(SUM(O44:O50)/(1+O42)^12,"")</f>
        <v/>
      </c>
      <c r="P51" s="236" t="str">
        <f>IFERROR(SUM(P44:P50)/(1+P42)^13,"")</f>
        <v/>
      </c>
      <c r="Q51" s="236" t="str">
        <f>IFERROR(SUM(Q44:Q50)/(1+Q42)^14,"")</f>
        <v/>
      </c>
      <c r="R51" s="236" t="str">
        <f>IFERROR(SUM(R44:R50)/(1+R42)^15,"")</f>
        <v/>
      </c>
      <c r="S51" s="236" t="str">
        <f>IFERROR(SUM(S44:S50)/(1+S42)^16,"")</f>
        <v/>
      </c>
      <c r="T51" s="236" t="str">
        <f>IFERROR(SUM(T44:T50)/(1+T42)^17,"")</f>
        <v/>
      </c>
      <c r="U51" s="236" t="str">
        <f>IFERROR(SUM(U44:U50)/(1+U42)^18,"")</f>
        <v/>
      </c>
      <c r="V51" s="236" t="str">
        <f>IFERROR(SUM(V44:V50)/(1+V42)^19,"")</f>
        <v/>
      </c>
      <c r="W51" s="236" t="str">
        <f>IFERROR(SUM(W44:W50)/(1+W42)^20,"")</f>
        <v/>
      </c>
      <c r="X51" s="236" t="str">
        <f>IFERROR(SUM(X44:X50)/(1+X42)^21,"")</f>
        <v/>
      </c>
      <c r="Y51" s="236" t="str">
        <f>IFERROR(SUM(Y44:Y50)/(1+Y42)^22,"")</f>
        <v/>
      </c>
      <c r="Z51" s="236" t="str">
        <f>IFERROR(SUM(Z44:Z50)/(1+Z42)^23,"")</f>
        <v/>
      </c>
      <c r="AA51" s="236" t="str">
        <f>IFERROR(SUM(AA44:AA50)/(1+AA42)^24,"")</f>
        <v/>
      </c>
      <c r="AB51" s="210">
        <f>SUM(C51:AA51)</f>
        <v>0</v>
      </c>
      <c r="AC51" s="195"/>
      <c r="AD51" s="188"/>
      <c r="AE51" s="188"/>
      <c r="AF51" s="188"/>
      <c r="AG51" s="188"/>
      <c r="AH51" s="188"/>
      <c r="AI51" s="188"/>
      <c r="AJ51" s="188"/>
      <c r="AK51" s="188"/>
      <c r="AL51" s="188"/>
      <c r="AM51" s="188"/>
      <c r="AN51" s="188"/>
      <c r="AO51" s="188"/>
    </row>
    <row r="52" spans="1:41" x14ac:dyDescent="0.2">
      <c r="A52" s="245"/>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195"/>
      <c r="AD52" s="188"/>
      <c r="AE52" s="188"/>
      <c r="AF52" s="188"/>
      <c r="AG52" s="188"/>
      <c r="AH52" s="188"/>
      <c r="AI52" s="188"/>
      <c r="AJ52" s="188"/>
      <c r="AK52" s="188"/>
      <c r="AL52" s="188"/>
      <c r="AM52" s="188"/>
      <c r="AN52" s="188"/>
      <c r="AO52" s="188"/>
    </row>
    <row r="53" spans="1:41" ht="18" customHeight="1" x14ac:dyDescent="0.2">
      <c r="A53" s="246"/>
      <c r="B53" s="247"/>
      <c r="C53" s="242" t="s">
        <v>239</v>
      </c>
      <c r="D53" s="240"/>
      <c r="E53" s="240"/>
      <c r="F53" s="240"/>
      <c r="G53" s="240"/>
      <c r="H53" s="240"/>
      <c r="I53" s="240"/>
      <c r="J53" s="240"/>
      <c r="K53" s="240"/>
      <c r="L53" s="240"/>
      <c r="M53" s="240"/>
      <c r="N53" s="240"/>
      <c r="O53" s="240"/>
      <c r="P53" s="242" t="s">
        <v>239</v>
      </c>
      <c r="Q53" s="240"/>
      <c r="R53" s="240"/>
      <c r="S53" s="240"/>
      <c r="T53" s="240"/>
      <c r="U53" s="240"/>
      <c r="V53" s="240"/>
      <c r="W53" s="240"/>
      <c r="X53" s="240"/>
      <c r="Y53" s="240"/>
      <c r="Z53" s="240"/>
      <c r="AA53" s="240"/>
      <c r="AB53" s="241"/>
      <c r="AC53" s="195"/>
      <c r="AD53" s="188"/>
      <c r="AE53" s="188"/>
      <c r="AF53" s="188"/>
      <c r="AG53" s="188"/>
      <c r="AH53" s="188"/>
      <c r="AI53" s="188"/>
      <c r="AJ53" s="188"/>
      <c r="AK53" s="188"/>
      <c r="AL53" s="188"/>
      <c r="AM53" s="188"/>
      <c r="AN53" s="188"/>
      <c r="AO53" s="188"/>
    </row>
    <row r="54" spans="1:41" x14ac:dyDescent="0.2">
      <c r="A54" s="248"/>
      <c r="B54" s="231" t="s">
        <v>235</v>
      </c>
      <c r="C54" s="233">
        <f t="shared" ref="C54:AA54" si="6">C41</f>
        <v>0</v>
      </c>
      <c r="D54" s="233" t="str">
        <f t="shared" si="6"/>
        <v/>
      </c>
      <c r="E54" s="233" t="str">
        <f t="shared" si="6"/>
        <v/>
      </c>
      <c r="F54" s="233" t="str">
        <f t="shared" si="6"/>
        <v/>
      </c>
      <c r="G54" s="233" t="str">
        <f t="shared" si="6"/>
        <v/>
      </c>
      <c r="H54" s="233" t="str">
        <f t="shared" si="6"/>
        <v/>
      </c>
      <c r="I54" s="233" t="str">
        <f t="shared" si="6"/>
        <v/>
      </c>
      <c r="J54" s="233" t="str">
        <f t="shared" si="6"/>
        <v/>
      </c>
      <c r="K54" s="233" t="str">
        <f t="shared" si="6"/>
        <v/>
      </c>
      <c r="L54" s="233" t="str">
        <f t="shared" si="6"/>
        <v/>
      </c>
      <c r="M54" s="233" t="str">
        <f t="shared" si="6"/>
        <v/>
      </c>
      <c r="N54" s="233" t="str">
        <f t="shared" si="6"/>
        <v/>
      </c>
      <c r="O54" s="233" t="str">
        <f t="shared" si="6"/>
        <v/>
      </c>
      <c r="P54" s="233" t="str">
        <f t="shared" si="6"/>
        <v/>
      </c>
      <c r="Q54" s="233" t="str">
        <f t="shared" si="6"/>
        <v/>
      </c>
      <c r="R54" s="233" t="str">
        <f t="shared" si="6"/>
        <v/>
      </c>
      <c r="S54" s="233" t="str">
        <f t="shared" si="6"/>
        <v/>
      </c>
      <c r="T54" s="233" t="str">
        <f t="shared" si="6"/>
        <v/>
      </c>
      <c r="U54" s="233" t="str">
        <f t="shared" si="6"/>
        <v/>
      </c>
      <c r="V54" s="233" t="str">
        <f t="shared" si="6"/>
        <v/>
      </c>
      <c r="W54" s="233" t="str">
        <f t="shared" si="6"/>
        <v/>
      </c>
      <c r="X54" s="233" t="str">
        <f t="shared" si="6"/>
        <v/>
      </c>
      <c r="Y54" s="233" t="str">
        <f t="shared" si="6"/>
        <v/>
      </c>
      <c r="Z54" s="233" t="str">
        <f t="shared" si="6"/>
        <v/>
      </c>
      <c r="AA54" s="233" t="str">
        <f t="shared" si="6"/>
        <v/>
      </c>
      <c r="AB54" s="216"/>
      <c r="AC54" s="195"/>
      <c r="AD54" s="188"/>
      <c r="AE54" s="188"/>
      <c r="AF54" s="188"/>
      <c r="AG54" s="188"/>
      <c r="AH54" s="188"/>
      <c r="AI54" s="188"/>
      <c r="AJ54" s="188"/>
      <c r="AK54" s="188"/>
      <c r="AL54" s="188"/>
      <c r="AM54" s="188"/>
      <c r="AN54" s="188"/>
      <c r="AO54" s="188"/>
    </row>
    <row r="55" spans="1:41" ht="9.75" customHeight="1" x14ac:dyDescent="0.2">
      <c r="A55" s="248"/>
      <c r="B55" s="231"/>
      <c r="C55" s="160"/>
      <c r="D55" s="232"/>
      <c r="E55" s="232"/>
      <c r="F55" s="232"/>
      <c r="G55" s="232"/>
      <c r="H55" s="160"/>
      <c r="I55" s="160"/>
      <c r="J55" s="160"/>
      <c r="K55" s="160"/>
      <c r="L55" s="160"/>
      <c r="M55" s="160"/>
      <c r="N55" s="160"/>
      <c r="O55" s="160"/>
      <c r="P55" s="160"/>
      <c r="Q55" s="160"/>
      <c r="R55" s="160"/>
      <c r="S55" s="160"/>
      <c r="T55" s="160"/>
      <c r="U55" s="160"/>
      <c r="V55" s="160"/>
      <c r="W55" s="160"/>
      <c r="X55" s="160"/>
      <c r="Y55" s="160"/>
      <c r="Z55" s="160"/>
      <c r="AA55" s="160"/>
      <c r="AB55" s="209" t="s">
        <v>64</v>
      </c>
      <c r="AC55" s="195"/>
      <c r="AD55" s="190"/>
      <c r="AE55" s="190"/>
      <c r="AF55" s="190"/>
      <c r="AG55" s="190"/>
      <c r="AH55" s="190"/>
      <c r="AI55" s="190"/>
      <c r="AJ55" s="190"/>
      <c r="AK55" s="190"/>
      <c r="AL55" s="190"/>
      <c r="AM55" s="188"/>
      <c r="AN55" s="188"/>
      <c r="AO55" s="188"/>
    </row>
    <row r="56" spans="1:41" x14ac:dyDescent="0.2">
      <c r="A56" s="249"/>
      <c r="B56" s="231" t="s">
        <v>240</v>
      </c>
      <c r="C56" s="234">
        <f t="shared" ref="C56:AA56" si="7">C38</f>
        <v>0</v>
      </c>
      <c r="D56" s="234" t="str">
        <f t="shared" si="7"/>
        <v/>
      </c>
      <c r="E56" s="234" t="str">
        <f t="shared" si="7"/>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SUM(C56:AA56)</f>
        <v>0</v>
      </c>
      <c r="AC56" s="195"/>
      <c r="AD56" s="190"/>
      <c r="AE56" s="190"/>
      <c r="AF56" s="190"/>
      <c r="AG56" s="190"/>
      <c r="AH56" s="190"/>
      <c r="AI56" s="190"/>
      <c r="AJ56" s="190"/>
      <c r="AK56" s="190"/>
      <c r="AL56" s="190"/>
      <c r="AM56" s="188"/>
      <c r="AN56" s="188"/>
      <c r="AO56" s="188"/>
    </row>
    <row r="57" spans="1:41" x14ac:dyDescent="0.2">
      <c r="A57" s="249"/>
      <c r="B57" s="231" t="s">
        <v>241</v>
      </c>
      <c r="C57" s="234">
        <f>C51</f>
        <v>0</v>
      </c>
      <c r="D57" s="234" t="str">
        <f>D51</f>
        <v/>
      </c>
      <c r="E57" s="234" t="str">
        <f t="shared" ref="E57:AA57" si="8">E51</f>
        <v/>
      </c>
      <c r="F57" s="234" t="str">
        <f t="shared" si="8"/>
        <v/>
      </c>
      <c r="G57" s="234" t="str">
        <f t="shared" si="8"/>
        <v/>
      </c>
      <c r="H57" s="234" t="str">
        <f t="shared" si="8"/>
        <v/>
      </c>
      <c r="I57" s="234" t="str">
        <f t="shared" si="8"/>
        <v/>
      </c>
      <c r="J57" s="234" t="str">
        <f t="shared" si="8"/>
        <v/>
      </c>
      <c r="K57" s="234" t="str">
        <f t="shared" si="8"/>
        <v/>
      </c>
      <c r="L57" s="234" t="str">
        <f t="shared" si="8"/>
        <v/>
      </c>
      <c r="M57" s="234" t="str">
        <f t="shared" si="8"/>
        <v/>
      </c>
      <c r="N57" s="234" t="str">
        <f t="shared" si="8"/>
        <v/>
      </c>
      <c r="O57" s="234" t="str">
        <f t="shared" si="8"/>
        <v/>
      </c>
      <c r="P57" s="234" t="str">
        <f t="shared" si="8"/>
        <v/>
      </c>
      <c r="Q57" s="234" t="str">
        <f t="shared" si="8"/>
        <v/>
      </c>
      <c r="R57" s="234" t="str">
        <f t="shared" si="8"/>
        <v/>
      </c>
      <c r="S57" s="234" t="str">
        <f t="shared" si="8"/>
        <v/>
      </c>
      <c r="T57" s="234" t="str">
        <f t="shared" si="8"/>
        <v/>
      </c>
      <c r="U57" s="234" t="str">
        <f t="shared" si="8"/>
        <v/>
      </c>
      <c r="V57" s="234" t="str">
        <f t="shared" si="8"/>
        <v/>
      </c>
      <c r="W57" s="234" t="str">
        <f t="shared" si="8"/>
        <v/>
      </c>
      <c r="X57" s="234" t="str">
        <f t="shared" si="8"/>
        <v/>
      </c>
      <c r="Y57" s="234" t="str">
        <f t="shared" si="8"/>
        <v/>
      </c>
      <c r="Z57" s="234" t="str">
        <f t="shared" si="8"/>
        <v/>
      </c>
      <c r="AA57" s="234" t="str">
        <f t="shared" si="8"/>
        <v/>
      </c>
      <c r="AB57" s="217">
        <f>SUM(C57:AA57)</f>
        <v>0</v>
      </c>
      <c r="AC57" s="195"/>
      <c r="AD57" s="190"/>
      <c r="AE57" s="193"/>
      <c r="AF57" s="194"/>
      <c r="AG57" s="194"/>
      <c r="AH57" s="194"/>
      <c r="AI57" s="194"/>
      <c r="AJ57" s="194"/>
      <c r="AK57" s="194"/>
      <c r="AL57" s="190"/>
      <c r="AM57" s="188"/>
      <c r="AN57" s="188"/>
      <c r="AO57" s="188"/>
    </row>
    <row r="58" spans="1:41" x14ac:dyDescent="0.2">
      <c r="A58" s="249"/>
      <c r="B58" s="231" t="s">
        <v>242</v>
      </c>
      <c r="C58" s="234">
        <f>C56-C57</f>
        <v>0</v>
      </c>
      <c r="D58" s="234" t="str">
        <f>IFERROR(D56-D57,"")</f>
        <v/>
      </c>
      <c r="E58" s="234" t="str">
        <f t="shared" ref="E58:AA58" si="9">IFERROR(E56-E57,"")</f>
        <v/>
      </c>
      <c r="F58" s="234" t="str">
        <f t="shared" si="9"/>
        <v/>
      </c>
      <c r="G58" s="234" t="str">
        <f t="shared" si="9"/>
        <v/>
      </c>
      <c r="H58" s="234" t="str">
        <f t="shared" si="9"/>
        <v/>
      </c>
      <c r="I58" s="234" t="str">
        <f t="shared" si="9"/>
        <v/>
      </c>
      <c r="J58" s="234" t="str">
        <f t="shared" si="9"/>
        <v/>
      </c>
      <c r="K58" s="234" t="str">
        <f t="shared" si="9"/>
        <v/>
      </c>
      <c r="L58" s="234" t="str">
        <f t="shared" si="9"/>
        <v/>
      </c>
      <c r="M58" s="234" t="str">
        <f t="shared" si="9"/>
        <v/>
      </c>
      <c r="N58" s="234" t="str">
        <f t="shared" si="9"/>
        <v/>
      </c>
      <c r="O58" s="234" t="str">
        <f t="shared" si="9"/>
        <v/>
      </c>
      <c r="P58" s="234" t="str">
        <f t="shared" si="9"/>
        <v/>
      </c>
      <c r="Q58" s="234" t="str">
        <f t="shared" si="9"/>
        <v/>
      </c>
      <c r="R58" s="234" t="str">
        <f t="shared" si="9"/>
        <v/>
      </c>
      <c r="S58" s="234" t="str">
        <f t="shared" si="9"/>
        <v/>
      </c>
      <c r="T58" s="234" t="str">
        <f t="shared" si="9"/>
        <v/>
      </c>
      <c r="U58" s="234" t="str">
        <f t="shared" si="9"/>
        <v/>
      </c>
      <c r="V58" s="234" t="str">
        <f t="shared" si="9"/>
        <v/>
      </c>
      <c r="W58" s="234" t="str">
        <f t="shared" si="9"/>
        <v/>
      </c>
      <c r="X58" s="234" t="str">
        <f t="shared" si="9"/>
        <v/>
      </c>
      <c r="Y58" s="234" t="str">
        <f t="shared" si="9"/>
        <v/>
      </c>
      <c r="Z58" s="234" t="str">
        <f t="shared" si="9"/>
        <v/>
      </c>
      <c r="AA58" s="234" t="str">
        <f t="shared" si="9"/>
        <v/>
      </c>
      <c r="AB58" s="217">
        <f>AB56-AB57</f>
        <v>0</v>
      </c>
      <c r="AC58" s="195"/>
      <c r="AD58" s="190"/>
      <c r="AE58" s="190"/>
      <c r="AF58" s="190"/>
      <c r="AG58" s="190"/>
      <c r="AH58" s="190"/>
      <c r="AI58" s="190"/>
      <c r="AJ58" s="190"/>
      <c r="AK58" s="190"/>
      <c r="AL58" s="190"/>
      <c r="AM58" s="188"/>
      <c r="AN58" s="188"/>
      <c r="AO58" s="188"/>
    </row>
    <row r="59" spans="1:41" x14ac:dyDescent="0.2">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195"/>
      <c r="AD59" s="190"/>
      <c r="AE59" s="190"/>
      <c r="AF59" s="190"/>
      <c r="AG59" s="190"/>
      <c r="AH59" s="190"/>
      <c r="AI59" s="190"/>
      <c r="AJ59" s="190"/>
      <c r="AK59" s="190"/>
      <c r="AL59" s="190"/>
      <c r="AM59" s="188"/>
      <c r="AN59" s="188"/>
      <c r="AO59" s="188"/>
    </row>
    <row r="60" spans="1:41" x14ac:dyDescent="0.2">
      <c r="A60" s="218" t="s">
        <v>243</v>
      </c>
      <c r="B60" s="219"/>
      <c r="C60" s="219"/>
      <c r="D60" s="219"/>
      <c r="E60" s="219"/>
      <c r="F60" s="219"/>
      <c r="G60" s="219"/>
      <c r="H60" s="219"/>
      <c r="I60" s="219"/>
      <c r="J60" s="219"/>
      <c r="K60" s="219"/>
      <c r="L60" s="219"/>
      <c r="M60" s="219"/>
      <c r="N60" s="219"/>
      <c r="O60" s="258"/>
      <c r="P60" s="201"/>
      <c r="Q60" s="201"/>
      <c r="R60" s="201"/>
      <c r="S60" s="201"/>
      <c r="T60" s="201"/>
      <c r="U60" s="201"/>
      <c r="V60" s="201"/>
      <c r="W60" s="201"/>
      <c r="X60" s="201"/>
      <c r="Y60" s="201"/>
      <c r="Z60" s="201"/>
      <c r="AA60" s="201"/>
      <c r="AB60" s="201"/>
      <c r="AC60" s="195"/>
      <c r="AD60" s="190"/>
      <c r="AE60" s="193"/>
      <c r="AF60" s="194"/>
      <c r="AG60" s="194"/>
      <c r="AH60" s="194"/>
      <c r="AI60" s="194"/>
      <c r="AJ60" s="194"/>
      <c r="AK60" s="194"/>
      <c r="AL60" s="190"/>
      <c r="AM60" s="188"/>
      <c r="AN60" s="188"/>
      <c r="AO60" s="188"/>
    </row>
    <row r="61" spans="1:41" x14ac:dyDescent="0.2">
      <c r="A61" s="1466"/>
      <c r="B61" s="1467"/>
      <c r="C61" s="1467"/>
      <c r="D61" s="1467"/>
      <c r="E61" s="1467"/>
      <c r="F61" s="1467"/>
      <c r="G61" s="1467"/>
      <c r="H61" s="1467"/>
      <c r="I61" s="1467"/>
      <c r="J61" s="1467"/>
      <c r="K61" s="1467"/>
      <c r="L61" s="1467"/>
      <c r="M61" s="1467"/>
      <c r="N61" s="1467"/>
      <c r="O61" s="1468"/>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ht="15" customHeight="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220"/>
      <c r="AD65" s="188"/>
      <c r="AE65" s="188"/>
      <c r="AF65" s="188"/>
      <c r="AG65" s="188"/>
      <c r="AH65" s="188"/>
      <c r="AI65" s="188"/>
      <c r="AJ65" s="188"/>
      <c r="AK65" s="188"/>
      <c r="AL65" s="188"/>
      <c r="AM65" s="188"/>
      <c r="AN65" s="188"/>
      <c r="AO65" s="188"/>
    </row>
    <row r="66" spans="1:41" ht="15" customHeight="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220"/>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x14ac:dyDescent="0.2">
      <c r="A76" s="1459"/>
      <c r="B76" s="1460"/>
      <c r="C76" s="1460"/>
      <c r="D76" s="1460"/>
      <c r="E76" s="1460"/>
      <c r="F76" s="1460"/>
      <c r="G76" s="1460"/>
      <c r="H76" s="1460"/>
      <c r="I76" s="1460"/>
      <c r="J76" s="1460"/>
      <c r="K76" s="1460"/>
      <c r="L76" s="1460"/>
      <c r="M76" s="1460"/>
      <c r="N76" s="1460"/>
      <c r="O76" s="1461"/>
      <c r="P76" s="201"/>
      <c r="Q76" s="201"/>
      <c r="R76" s="201"/>
      <c r="S76" s="201"/>
      <c r="T76" s="201"/>
      <c r="U76" s="201"/>
      <c r="V76" s="201"/>
      <c r="W76" s="201"/>
      <c r="X76" s="201"/>
      <c r="Y76" s="201"/>
      <c r="Z76" s="201"/>
      <c r="AA76" s="201"/>
      <c r="AB76" s="201"/>
      <c r="AC76" s="199"/>
      <c r="AD76" s="188"/>
      <c r="AE76" s="188"/>
      <c r="AF76" s="188"/>
      <c r="AG76" s="188"/>
      <c r="AH76" s="188"/>
      <c r="AI76" s="188"/>
      <c r="AJ76" s="188"/>
      <c r="AK76" s="188"/>
      <c r="AL76" s="188"/>
      <c r="AM76" s="188"/>
      <c r="AN76" s="188"/>
      <c r="AO76" s="188"/>
    </row>
    <row r="77" spans="1:41" x14ac:dyDescent="0.2">
      <c r="A77" s="1459"/>
      <c r="B77" s="1460"/>
      <c r="C77" s="1460"/>
      <c r="D77" s="1460"/>
      <c r="E77" s="1460"/>
      <c r="F77" s="1460"/>
      <c r="G77" s="1460"/>
      <c r="H77" s="1460"/>
      <c r="I77" s="1460"/>
      <c r="J77" s="1460"/>
      <c r="K77" s="1460"/>
      <c r="L77" s="1460"/>
      <c r="M77" s="1460"/>
      <c r="N77" s="1460"/>
      <c r="O77" s="1461"/>
      <c r="P77" s="201"/>
      <c r="Q77" s="201"/>
      <c r="R77" s="201"/>
      <c r="S77" s="201"/>
      <c r="T77" s="201"/>
      <c r="U77" s="201"/>
      <c r="V77" s="201"/>
      <c r="W77" s="201"/>
      <c r="X77" s="201"/>
      <c r="Y77" s="201"/>
      <c r="Z77" s="201"/>
      <c r="AA77" s="201"/>
      <c r="AB77" s="201"/>
      <c r="AC77" s="199"/>
      <c r="AD77" s="188"/>
      <c r="AE77" s="188"/>
      <c r="AF77" s="188"/>
      <c r="AG77" s="188"/>
      <c r="AH77" s="188"/>
      <c r="AI77" s="188"/>
      <c r="AJ77" s="188"/>
      <c r="AK77" s="188"/>
      <c r="AL77" s="188"/>
      <c r="AM77" s="188"/>
      <c r="AN77" s="188"/>
      <c r="AO77" s="188"/>
    </row>
    <row r="78" spans="1:41" s="190" customFormat="1" x14ac:dyDescent="0.2">
      <c r="A78" s="1462"/>
      <c r="B78" s="1463"/>
      <c r="C78" s="1463"/>
      <c r="D78" s="1463"/>
      <c r="E78" s="1463"/>
      <c r="F78" s="1463"/>
      <c r="G78" s="1463"/>
      <c r="H78" s="1463"/>
      <c r="I78" s="1463"/>
      <c r="J78" s="1463"/>
      <c r="K78" s="1463"/>
      <c r="L78" s="1463"/>
      <c r="M78" s="1463"/>
      <c r="N78" s="1463"/>
      <c r="O78" s="1464"/>
      <c r="P78" s="201"/>
      <c r="Q78" s="201"/>
      <c r="R78" s="201"/>
      <c r="S78" s="201"/>
      <c r="T78" s="201"/>
      <c r="U78" s="201"/>
      <c r="V78" s="201"/>
      <c r="W78" s="201"/>
      <c r="X78" s="201"/>
      <c r="Y78" s="201"/>
      <c r="Z78" s="201"/>
      <c r="AA78" s="201"/>
      <c r="AB78" s="201"/>
      <c r="AC78" s="199"/>
    </row>
    <row r="79" spans="1:41" s="190" customFormat="1" x14ac:dyDescent="0.2">
      <c r="A79" s="199"/>
      <c r="B79" s="199"/>
      <c r="C79" s="199"/>
      <c r="D79" s="199"/>
      <c r="E79" s="199"/>
      <c r="F79" s="199"/>
      <c r="G79" s="199"/>
      <c r="H79" s="199"/>
      <c r="I79" s="199"/>
      <c r="J79" s="199"/>
      <c r="K79" s="199"/>
      <c r="L79" s="199"/>
      <c r="M79" s="199"/>
      <c r="N79" s="199"/>
      <c r="O79" s="199"/>
      <c r="P79" s="199"/>
      <c r="Q79" s="201"/>
      <c r="R79" s="201"/>
      <c r="S79" s="201"/>
      <c r="T79" s="201"/>
      <c r="U79" s="201"/>
      <c r="V79" s="201"/>
      <c r="W79" s="201"/>
      <c r="X79" s="201"/>
      <c r="Y79" s="201"/>
      <c r="Z79" s="201"/>
      <c r="AA79" s="201"/>
      <c r="AB79" s="201"/>
      <c r="AC79" s="199"/>
    </row>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row r="104" s="190" customFormat="1" x14ac:dyDescent="0.2"/>
    <row r="105" s="190" customFormat="1" x14ac:dyDescent="0.2"/>
  </sheetData>
  <sheetProtection algorithmName="SHA-512" hashValue="19Ltw5DL4WTtZqpRQYdw/TIFLmRjWU4JNECiJimsvIJo8JoS+6y9m3Hn51WVESsyE2rN2yqWqEvo5DVqz+CDpA==" saltValue="KYIBKGo4mZuMgXSxIPEDCQ==" spinCount="100000" sheet="1" objects="1" scenarios="1" selectLockedCells="1"/>
  <mergeCells count="19">
    <mergeCell ref="A11:O11"/>
    <mergeCell ref="A71:O71"/>
    <mergeCell ref="A61:O61"/>
    <mergeCell ref="A62:O62"/>
    <mergeCell ref="A63:O63"/>
    <mergeCell ref="A64:O64"/>
    <mergeCell ref="A65:O65"/>
    <mergeCell ref="A66:O66"/>
    <mergeCell ref="A67:O67"/>
    <mergeCell ref="A68:O68"/>
    <mergeCell ref="A69:O69"/>
    <mergeCell ref="A70:O70"/>
    <mergeCell ref="A77:O77"/>
    <mergeCell ref="A78:O78"/>
    <mergeCell ref="A72:O72"/>
    <mergeCell ref="A73:O73"/>
    <mergeCell ref="A74:O74"/>
    <mergeCell ref="A75:O75"/>
    <mergeCell ref="A76:O76"/>
  </mergeCells>
  <phoneticPr fontId="0" type="noConversion"/>
  <hyperlinks>
    <hyperlink ref="A11" r:id="rId1" display="https://competition-policy.ec.europa.eu/state-aid/legislation/reference-discount-rates-and-recovery-interest-rates/reference-and-discount-rates_en" xr:uid="{00000000-0004-0000-1F00-000001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9" max="27" man="1"/>
  </rowBreaks>
  <colBreaks count="2" manualBreakCount="2">
    <brk id="15" max="76" man="1"/>
    <brk id="28" max="76" man="1"/>
  </colBreaks>
  <ignoredErrors>
    <ignoredError sqref="AB36" unlockedFormula="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83">
    <tabColor rgb="FFFFFF00"/>
    <pageSetUpPr fitToPage="1"/>
  </sheetPr>
  <dimension ref="A1:N160"/>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9.57031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Project!B25</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Project!C25</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1120"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4.25" customHeight="1" x14ac:dyDescent="0.2">
      <c r="B150" s="1449"/>
      <c r="C150" s="1450"/>
      <c r="D150" s="1450"/>
      <c r="E150" s="1450"/>
      <c r="F150" s="1450"/>
      <c r="G150" s="1451"/>
    </row>
    <row r="151" spans="2:7" ht="14.25" customHeight="1" x14ac:dyDescent="0.2">
      <c r="B151" s="1449"/>
      <c r="C151" s="1450"/>
      <c r="D151" s="1450"/>
      <c r="E151" s="1450"/>
      <c r="F151" s="1450"/>
      <c r="G151" s="1451"/>
    </row>
    <row r="152" spans="2:7" ht="15" x14ac:dyDescent="0.2">
      <c r="B152" s="1449"/>
      <c r="C152" s="1450"/>
      <c r="D152" s="1450"/>
      <c r="E152" s="1450"/>
      <c r="F152" s="1450"/>
      <c r="G152" s="1451"/>
    </row>
    <row r="153" spans="2:7" ht="15" x14ac:dyDescent="0.2">
      <c r="B153" s="1449"/>
      <c r="C153" s="1450"/>
      <c r="D153" s="1450"/>
      <c r="E153" s="1450"/>
      <c r="F153" s="1450"/>
      <c r="G153" s="1451"/>
    </row>
    <row r="154" spans="2:7" ht="14.25" customHeight="1" x14ac:dyDescent="0.2">
      <c r="B154" s="1449"/>
      <c r="C154" s="1450"/>
      <c r="D154" s="1450"/>
      <c r="E154" s="1450"/>
      <c r="F154" s="1450"/>
      <c r="G154" s="1451"/>
    </row>
    <row r="155" spans="2:7" ht="14.25" customHeight="1" x14ac:dyDescent="0.2">
      <c r="B155" s="1452"/>
      <c r="C155" s="1453"/>
      <c r="D155" s="1453"/>
      <c r="E155" s="1453"/>
      <c r="F155" s="1453"/>
      <c r="G155" s="1454"/>
    </row>
    <row r="156" spans="2:7" ht="14.25" customHeight="1" x14ac:dyDescent="0.2">
      <c r="B156" s="84"/>
      <c r="C156" s="84"/>
      <c r="D156" s="84"/>
      <c r="E156" s="84"/>
      <c r="F156" s="84"/>
      <c r="G156" s="84"/>
    </row>
    <row r="157" spans="2:7" ht="15" x14ac:dyDescent="0.2">
      <c r="B157" s="85"/>
      <c r="C157" s="85"/>
      <c r="D157" s="85"/>
      <c r="E157" s="85"/>
      <c r="F157" s="85"/>
      <c r="G157" s="85"/>
    </row>
    <row r="158" spans="2:7" ht="15" x14ac:dyDescent="0.2">
      <c r="B158" s="85"/>
      <c r="C158" s="85"/>
      <c r="D158" s="85"/>
      <c r="E158" s="85"/>
      <c r="F158" s="85"/>
      <c r="G158" s="85"/>
    </row>
    <row r="159" spans="2:7" x14ac:dyDescent="0.2">
      <c r="B159" s="86"/>
      <c r="C159" s="87"/>
      <c r="D159" s="87"/>
      <c r="E159" s="87"/>
      <c r="F159" s="87"/>
      <c r="G159" s="88"/>
    </row>
    <row r="160" spans="2:7" ht="15" x14ac:dyDescent="0.2">
      <c r="B160" s="53"/>
      <c r="C160" s="53"/>
      <c r="D160" s="53"/>
      <c r="E160" s="53"/>
      <c r="F160" s="53"/>
      <c r="G160" s="53"/>
    </row>
  </sheetData>
  <sheetProtection algorithmName="SHA-512" hashValue="3ApHJ1dy0ADHOPHa7OSLD3DQOvjVIQXZ35I0E1GzPF7Ge2nnc7adbiuEP6nkuwhN4DecU4UZpsWaioitDiFF0g==" saltValue="/V7tbZKN29gQwxCf/gDRTw==" spinCount="100000" sheet="1" objects="1" scenarios="1" selectLockedCells="1"/>
  <mergeCells count="52">
    <mergeCell ref="B121:G121"/>
    <mergeCell ref="B122:G122"/>
    <mergeCell ref="B126:G126"/>
    <mergeCell ref="B125:G125"/>
    <mergeCell ref="B142:G142"/>
    <mergeCell ref="B141:G141"/>
    <mergeCell ref="B127:G127"/>
    <mergeCell ref="B128:G128"/>
    <mergeCell ref="B129:G129"/>
    <mergeCell ref="B133:G133"/>
    <mergeCell ref="B134:G134"/>
    <mergeCell ref="B135:G135"/>
    <mergeCell ref="B136:G136"/>
    <mergeCell ref="B130:G130"/>
    <mergeCell ref="B137:G137"/>
    <mergeCell ref="B138:G138"/>
    <mergeCell ref="B139:G139"/>
    <mergeCell ref="B140:G140"/>
    <mergeCell ref="B131:G131"/>
    <mergeCell ref="B132:G132"/>
    <mergeCell ref="B153:G153"/>
    <mergeCell ref="B143:G143"/>
    <mergeCell ref="B144:G144"/>
    <mergeCell ref="B145:G145"/>
    <mergeCell ref="B146:G146"/>
    <mergeCell ref="B148:G148"/>
    <mergeCell ref="B151:G151"/>
    <mergeCell ref="B152:G152"/>
    <mergeCell ref="B147:G147"/>
    <mergeCell ref="B149:G149"/>
    <mergeCell ref="B150:G150"/>
    <mergeCell ref="B92:F92"/>
    <mergeCell ref="B94:F94"/>
    <mergeCell ref="C97:F97"/>
    <mergeCell ref="C101:F101"/>
    <mergeCell ref="B119:G119"/>
    <mergeCell ref="B120:G120"/>
    <mergeCell ref="B154:G154"/>
    <mergeCell ref="B155:G155"/>
    <mergeCell ref="B108:G108"/>
    <mergeCell ref="B109:G109"/>
    <mergeCell ref="B110:G110"/>
    <mergeCell ref="B111:G111"/>
    <mergeCell ref="B112:G112"/>
    <mergeCell ref="B113:G113"/>
    <mergeCell ref="B114:G114"/>
    <mergeCell ref="B115:G115"/>
    <mergeCell ref="B116:G116"/>
    <mergeCell ref="B117:G117"/>
    <mergeCell ref="B118:G118"/>
    <mergeCell ref="B123:G123"/>
    <mergeCell ref="B124:G124"/>
  </mergeCells>
  <conditionalFormatting sqref="H96">
    <cfRule type="cellIs" dxfId="37"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000-000000000000}">
      <formula1>BTW</formula1>
    </dataValidation>
    <dataValidation type="list" allowBlank="1" showInputMessage="1" showErrorMessage="1" sqref="G91" xr:uid="{00000000-0002-0000-2000-000001000000}">
      <formula1>Opslag</formula1>
    </dataValidation>
    <dataValidation type="list" allowBlank="1" showInputMessage="1" showErrorMessage="1" sqref="E10" xr:uid="{ABBB8584-DB85-4EDF-92CE-9824716BF2D8}">
      <formula1>InfraKeuze</formula1>
    </dataValidation>
  </dataValidations>
  <hyperlinks>
    <hyperlink ref="B92" location="Subsidiepercentages!Afdrukbereik" display="Maximaal subsidiepercentage (voor informatie, zie tabblad 'Subsidiepercentages')" xr:uid="{00000000-0004-0000-2000-000000000000}"/>
    <hyperlink ref="B9" location="'Uitleg DemoInfra en Exploitatie'!A1" display="BTW (voor informatie, zie tabblad 'Uitleg Pilot')" xr:uid="{00000000-0004-0000-20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1" max="14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79">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82Kd68RxGnrHQvNCshAaNCF2U+BPWaC/LsKKsy8f11BiTixmXrrKvOvXojcqFZY64OyPNyn05q+HGRmX744DrQ==" saltValue="elxplcf4ENKJ1uAnIvBZB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4">
    <tabColor rgb="FFFFFF00"/>
    <pageSetUpPr fitToPage="1"/>
  </sheetPr>
  <dimension ref="A1:N158"/>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7.57031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Project!B26</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Project!C26</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ht="15" x14ac:dyDescent="0.2">
      <c r="B155" s="85"/>
      <c r="C155" s="85"/>
      <c r="D155" s="85"/>
      <c r="E155" s="85"/>
      <c r="F155" s="85"/>
      <c r="G155" s="85"/>
    </row>
    <row r="156" spans="2:7" ht="15" x14ac:dyDescent="0.2">
      <c r="B156" s="85"/>
      <c r="C156" s="85"/>
      <c r="D156" s="85"/>
      <c r="E156" s="85"/>
      <c r="F156" s="85"/>
      <c r="G156" s="85"/>
    </row>
    <row r="157" spans="2:7" x14ac:dyDescent="0.2">
      <c r="B157" s="86"/>
      <c r="C157" s="87"/>
      <c r="D157" s="87"/>
      <c r="E157" s="87"/>
      <c r="F157" s="87"/>
      <c r="G157" s="88"/>
    </row>
    <row r="158" spans="2:7" ht="15" x14ac:dyDescent="0.2">
      <c r="B158" s="53"/>
      <c r="C158" s="53"/>
      <c r="D158" s="53"/>
      <c r="E158" s="53"/>
      <c r="F158" s="53"/>
      <c r="G158" s="53"/>
    </row>
  </sheetData>
  <sheetProtection algorithmName="SHA-512" hashValue="1YvF6eGnPWcyjxW5RvK+BPITcZq6BK8uO/7p/TdFdS9Z47x+OkGdshEMQzr91hdIHRmw4SXoZzwwv36ocV6Bag==" saltValue="ZUglxh8xNk7Oom1s34ql7Q==" spinCount="100000" sheet="1" objects="1" scenarios="1" selectLockedCells="1"/>
  <mergeCells count="50">
    <mergeCell ref="C101:F101"/>
    <mergeCell ref="B142:G142"/>
    <mergeCell ref="B149:G149"/>
    <mergeCell ref="B150:G150"/>
    <mergeCell ref="B151:G151"/>
    <mergeCell ref="B143:G143"/>
    <mergeCell ref="B144:G144"/>
    <mergeCell ref="B145:G145"/>
    <mergeCell ref="B146:G146"/>
    <mergeCell ref="B147:G147"/>
    <mergeCell ref="B134:G134"/>
    <mergeCell ref="B135:G135"/>
    <mergeCell ref="B136:G136"/>
    <mergeCell ref="B148:G148"/>
    <mergeCell ref="B137:G137"/>
    <mergeCell ref="B138:G138"/>
    <mergeCell ref="B139:G139"/>
    <mergeCell ref="B140:G140"/>
    <mergeCell ref="B141:G141"/>
    <mergeCell ref="B129:G129"/>
    <mergeCell ref="B130:G130"/>
    <mergeCell ref="B131:G131"/>
    <mergeCell ref="B132:G132"/>
    <mergeCell ref="B133:G133"/>
    <mergeCell ref="B124:G124"/>
    <mergeCell ref="B125:G125"/>
    <mergeCell ref="B126:G126"/>
    <mergeCell ref="B127:G127"/>
    <mergeCell ref="B128:G128"/>
    <mergeCell ref="B119:G119"/>
    <mergeCell ref="B120:G120"/>
    <mergeCell ref="B121:G121"/>
    <mergeCell ref="B122:G122"/>
    <mergeCell ref="B123:G123"/>
    <mergeCell ref="B92:F92"/>
    <mergeCell ref="B94:F94"/>
    <mergeCell ref="C97:F97"/>
    <mergeCell ref="B152:G152"/>
    <mergeCell ref="B153:G153"/>
    <mergeCell ref="B108:G108"/>
    <mergeCell ref="B109:G109"/>
    <mergeCell ref="B110:G110"/>
    <mergeCell ref="B111:G111"/>
    <mergeCell ref="B112:G112"/>
    <mergeCell ref="B113:G113"/>
    <mergeCell ref="B114:G114"/>
    <mergeCell ref="B115:G115"/>
    <mergeCell ref="B116:G116"/>
    <mergeCell ref="B117:G117"/>
    <mergeCell ref="B118:G118"/>
  </mergeCells>
  <conditionalFormatting sqref="H96">
    <cfRule type="cellIs" dxfId="36"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200-000000000000}">
      <formula1>BTW</formula1>
    </dataValidation>
    <dataValidation type="list" allowBlank="1" showInputMessage="1" showErrorMessage="1" sqref="G91" xr:uid="{00000000-0002-0000-2200-000001000000}">
      <formula1>Opslag</formula1>
    </dataValidation>
    <dataValidation type="list" allowBlank="1" showInputMessage="1" showErrorMessage="1" sqref="E10" xr:uid="{00000000-0002-0000-2200-000002000000}">
      <formula1>InfraKeuze</formula1>
    </dataValidation>
  </dataValidations>
  <hyperlinks>
    <hyperlink ref="B92" location="Subsidiepercentages!Afdrukbereik" display="Maximaal subsidiepercentage (voor informatie, zie tabblad 'Subsidiepercentages')" xr:uid="{00000000-0004-0000-2200-000000000000}"/>
    <hyperlink ref="B9" location="'Uitleg DemoInfra en Exploitatie'!A1" display="BTW (voor informatie, zie tabblad 'Uitleg Pilot')" xr:uid="{00000000-0004-0000-2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80">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859"/>
      <c r="B10" s="859"/>
      <c r="C10" s="859"/>
      <c r="D10" s="859"/>
      <c r="E10" s="859"/>
      <c r="F10" s="859"/>
      <c r="G10" s="859"/>
      <c r="H10" s="859"/>
      <c r="I10" s="859"/>
      <c r="J10" s="859"/>
      <c r="K10" s="859"/>
      <c r="L10" s="859"/>
      <c r="M10" s="859"/>
      <c r="N10" s="859"/>
      <c r="O10" s="859"/>
      <c r="P10" s="859"/>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ht="15.95" customHeight="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WEQ5EE9FWzQnZO+KO8LcbTffLMA2+ZuVAZkwqXRFQHxXl3S0+angtIav1ahd9uwCejw4MMlBRqM8kZZXGw1Vug==" saltValue="sJ5ZiFbuJEMp/pQC6V9Ex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85">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8.1406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Project!B27</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Project!C27</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8WR4TKiy2Sc/b5V48GGI/7Bb1Ps94mYUk2y9vK+jSoj9b4voJyfPoF8orOA60di8XGayxF43gDnT4SFkHcL+uQ==" saltValue="rTMZgKTUBJjWCfnmFZnipg==" spinCount="100000" sheet="1" objects="1" scenarios="1" selectLockedCells="1"/>
  <mergeCells count="50">
    <mergeCell ref="B151:G151"/>
    <mergeCell ref="B143:G143"/>
    <mergeCell ref="B144:G144"/>
    <mergeCell ref="B145:G145"/>
    <mergeCell ref="B146:G146"/>
    <mergeCell ref="B150:G150"/>
    <mergeCell ref="C101:F101"/>
    <mergeCell ref="B142:G142"/>
    <mergeCell ref="B147:G147"/>
    <mergeCell ref="B148:G148"/>
    <mergeCell ref="B149:G149"/>
    <mergeCell ref="B131:G131"/>
    <mergeCell ref="B132:G132"/>
    <mergeCell ref="B138:G138"/>
    <mergeCell ref="B139:G139"/>
    <mergeCell ref="B140:G140"/>
    <mergeCell ref="B136:G136"/>
    <mergeCell ref="B137:G137"/>
    <mergeCell ref="B141:G141"/>
    <mergeCell ref="B124:G124"/>
    <mergeCell ref="B133:G133"/>
    <mergeCell ref="B134:G134"/>
    <mergeCell ref="B135:G135"/>
    <mergeCell ref="B125:G125"/>
    <mergeCell ref="B126:G126"/>
    <mergeCell ref="B127:G127"/>
    <mergeCell ref="B128:G128"/>
    <mergeCell ref="B129:G129"/>
    <mergeCell ref="B130:G130"/>
    <mergeCell ref="B119:G119"/>
    <mergeCell ref="B120:G120"/>
    <mergeCell ref="B121:G121"/>
    <mergeCell ref="B122:G122"/>
    <mergeCell ref="B123:G123"/>
    <mergeCell ref="B92:F92"/>
    <mergeCell ref="B94:F94"/>
    <mergeCell ref="C97:F97"/>
    <mergeCell ref="B152:G152"/>
    <mergeCell ref="B153:G153"/>
    <mergeCell ref="B108:G108"/>
    <mergeCell ref="B109:G109"/>
    <mergeCell ref="B110:G110"/>
    <mergeCell ref="B111:G111"/>
    <mergeCell ref="B112:G112"/>
    <mergeCell ref="B113:G113"/>
    <mergeCell ref="B114:G114"/>
    <mergeCell ref="B115:G115"/>
    <mergeCell ref="B116:G116"/>
    <mergeCell ref="B117:G117"/>
    <mergeCell ref="B118:G118"/>
  </mergeCells>
  <conditionalFormatting sqref="H96">
    <cfRule type="cellIs" dxfId="35"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400-000000000000}">
      <formula1>BTW</formula1>
    </dataValidation>
    <dataValidation type="list" allowBlank="1" showInputMessage="1" showErrorMessage="1" sqref="G91" xr:uid="{00000000-0002-0000-2400-000001000000}">
      <formula1>Opslag</formula1>
    </dataValidation>
    <dataValidation type="list" allowBlank="1" showInputMessage="1" showErrorMessage="1" sqref="E10" xr:uid="{00000000-0002-0000-2400-000002000000}">
      <formula1>InfraKeuze</formula1>
    </dataValidation>
  </dataValidations>
  <hyperlinks>
    <hyperlink ref="B92" location="Subsidiepercentages!Afdrukbereik" display="Maximaal subsidiepercentage (voor informatie, zie tabblad 'Subsidiepercentages')" xr:uid="{00000000-0004-0000-2400-000000000000}"/>
    <hyperlink ref="B9" location="'Uitleg DemoInfra en Exploitatie'!A1" display="BTW (voor informatie, zie tabblad 'Uitleg Pilot')" xr:uid="{00000000-0004-0000-24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81">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1465" t="s">
        <v>495</v>
      </c>
      <c r="B10" s="1465"/>
      <c r="C10" s="1465"/>
      <c r="D10" s="1465"/>
      <c r="E10" s="1465"/>
      <c r="F10" s="1465"/>
      <c r="G10" s="1465"/>
      <c r="H10" s="1465"/>
      <c r="I10" s="1465"/>
      <c r="J10" s="1465"/>
      <c r="K10" s="1465"/>
      <c r="L10" s="1465"/>
      <c r="M10" s="1465"/>
      <c r="N10" s="1465"/>
      <c r="O10" s="1465"/>
      <c r="P10" s="1465"/>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FnFJORIAcyUdHJ2FlLF01mtYEoFL2P/WzLi2XFCH0aLKhArPxAVVEyjf+Q5Qydqiq7fTrbtFXs9PIamiXy7dpg==" saltValue="2/JQDtzP2az5DE9pRm8ynA==" spinCount="100000" sheet="1" objects="1" scenarios="1" selectLockedCells="1"/>
  <mergeCells count="19">
    <mergeCell ref="A10: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0" r:id="rId1" display="https://competition-policy.ec.europa.eu/state-aid/legislation/reference-discount-rates-and-recovery-interest-rates/reference-and-discount-rates_en" xr:uid="{00000000-0004-0000-25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93">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20.8554687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Project!B28</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Project!C28</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4.25" customHeight="1"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jJo5SEW3rmIOLwu3DlfVsz+Ki6psc0d04Lp08iad7U/RE4TzksPiuQefhg0QmPJ1M9wrtljcyzgFsrOjyD8pvA==" saltValue="FCCuGTQvAxOaXxbS5r9RhA==" spinCount="100000" sheet="1" objects="1" scenarios="1" selectLockedCells="1"/>
  <mergeCells count="50">
    <mergeCell ref="B115:G115"/>
    <mergeCell ref="C101:F101"/>
    <mergeCell ref="B92:F92"/>
    <mergeCell ref="B113:G113"/>
    <mergeCell ref="B94:F94"/>
    <mergeCell ref="C97:F97"/>
    <mergeCell ref="B108:G108"/>
    <mergeCell ref="B114:G114"/>
    <mergeCell ref="B109:G109"/>
    <mergeCell ref="B110:G110"/>
    <mergeCell ref="B111:G111"/>
    <mergeCell ref="B112:G112"/>
    <mergeCell ref="B127:G127"/>
    <mergeCell ref="B128:G128"/>
    <mergeCell ref="B129:G129"/>
    <mergeCell ref="B130:G130"/>
    <mergeCell ref="B116:G116"/>
    <mergeCell ref="B117:G117"/>
    <mergeCell ref="B118:G118"/>
    <mergeCell ref="B119:G119"/>
    <mergeCell ref="B120:G120"/>
    <mergeCell ref="B121:G121"/>
    <mergeCell ref="B122:G122"/>
    <mergeCell ref="B123:G123"/>
    <mergeCell ref="B124:G124"/>
    <mergeCell ref="B125:G125"/>
    <mergeCell ref="B126:G126"/>
    <mergeCell ref="B131:G131"/>
    <mergeCell ref="B132:G132"/>
    <mergeCell ref="B147:G147"/>
    <mergeCell ref="B133:G133"/>
    <mergeCell ref="B134:G134"/>
    <mergeCell ref="B135:G135"/>
    <mergeCell ref="B136:G136"/>
    <mergeCell ref="B146:G146"/>
    <mergeCell ref="B137:G137"/>
    <mergeCell ref="B138:G138"/>
    <mergeCell ref="B141:G141"/>
    <mergeCell ref="B139:G139"/>
    <mergeCell ref="B140:G140"/>
    <mergeCell ref="B142:G142"/>
    <mergeCell ref="B153:G153"/>
    <mergeCell ref="B149:G149"/>
    <mergeCell ref="B150:G150"/>
    <mergeCell ref="B151:G151"/>
    <mergeCell ref="B143:G143"/>
    <mergeCell ref="B144:G144"/>
    <mergeCell ref="B145:G145"/>
    <mergeCell ref="B148:G148"/>
    <mergeCell ref="B152:G152"/>
  </mergeCells>
  <conditionalFormatting sqref="H96">
    <cfRule type="cellIs" dxfId="34"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600-000000000000}">
      <formula1>BTW</formula1>
    </dataValidation>
    <dataValidation type="list" allowBlank="1" showInputMessage="1" showErrorMessage="1" sqref="G91" xr:uid="{00000000-0002-0000-2600-000001000000}">
      <formula1>Opslag</formula1>
    </dataValidation>
    <dataValidation type="list" allowBlank="1" showInputMessage="1" showErrorMessage="1" sqref="E10" xr:uid="{00000000-0002-0000-2600-000002000000}">
      <formula1>InfraKeuze</formula1>
    </dataValidation>
  </dataValidations>
  <hyperlinks>
    <hyperlink ref="B92" location="Subsidiepercentages!Afdrukbereik" display="Maximaal subsidiepercentage (voor informatie, zie tabblad 'Subsidiepercentages')" xr:uid="{00000000-0004-0000-2600-000000000000}"/>
    <hyperlink ref="B9" location="'Uitleg DemoInfra en Exploitatie'!A1" display="BTW (voor informatie, zie tabblad 'Uitleg Pilot')" xr:uid="{00000000-0004-0000-26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7">
    <tabColor rgb="FF00B0F0"/>
    <pageSetUpPr fitToPage="1"/>
  </sheetPr>
  <dimension ref="B1:S54"/>
  <sheetViews>
    <sheetView showGridLines="0" zoomScale="90" zoomScaleNormal="90" zoomScaleSheetLayoutView="100" workbookViewId="0">
      <selection activeCell="D19" sqref="D19"/>
    </sheetView>
  </sheetViews>
  <sheetFormatPr defaultColWidth="9.140625" defaultRowHeight="12.75" x14ac:dyDescent="0.2"/>
  <cols>
    <col min="1" max="1" width="3.42578125" style="21" customWidth="1"/>
    <col min="2" max="2" width="19.5703125" style="21" customWidth="1"/>
    <col min="3" max="3" width="45.140625" style="21" customWidth="1"/>
    <col min="4" max="4" width="22.42578125" style="21" customWidth="1"/>
    <col min="5" max="7" width="45" style="21" customWidth="1"/>
    <col min="8" max="9" width="9.140625" style="21"/>
    <col min="10" max="19" width="0" style="21" hidden="1" customWidth="1"/>
    <col min="20" max="16384" width="9.140625" style="21"/>
  </cols>
  <sheetData>
    <row r="1" spans="2:7" x14ac:dyDescent="0.2">
      <c r="B1" s="1173"/>
      <c r="C1" s="1173"/>
      <c r="D1" s="1173"/>
      <c r="E1" s="1173"/>
      <c r="F1" s="1173"/>
      <c r="G1" s="1173"/>
    </row>
    <row r="2" spans="2:7" ht="15" x14ac:dyDescent="0.2">
      <c r="B2" s="1195" t="s">
        <v>147</v>
      </c>
      <c r="C2" s="1174"/>
      <c r="D2" s="1174"/>
      <c r="E2" s="1174"/>
      <c r="F2" s="1174"/>
      <c r="G2" s="1174"/>
    </row>
    <row r="3" spans="2:7" x14ac:dyDescent="0.2">
      <c r="B3" s="1174"/>
      <c r="C3" s="1174"/>
      <c r="D3" s="1174"/>
      <c r="E3" s="1174"/>
      <c r="F3" s="1174"/>
      <c r="G3" s="1174"/>
    </row>
    <row r="4" spans="2:7" ht="13.5" thickBot="1" x14ac:dyDescent="0.25">
      <c r="B4" s="1175"/>
      <c r="C4" s="1175"/>
      <c r="D4" s="1175"/>
      <c r="E4" s="1175"/>
      <c r="F4" s="1175"/>
      <c r="G4" s="1175"/>
    </row>
    <row r="5" spans="2:7" ht="17.25" customHeight="1" thickBot="1" x14ac:dyDescent="0.25">
      <c r="B5" s="1204" t="s">
        <v>672</v>
      </c>
      <c r="C5" s="1204" t="s">
        <v>605</v>
      </c>
      <c r="D5" s="1296" t="s">
        <v>661</v>
      </c>
      <c r="E5" s="1293" t="s">
        <v>606</v>
      </c>
      <c r="F5" s="1296"/>
      <c r="G5" s="1307"/>
    </row>
    <row r="6" spans="2:7" ht="13.5" customHeight="1" x14ac:dyDescent="0.2">
      <c r="B6" s="1201" t="s">
        <v>202</v>
      </c>
      <c r="C6" s="1290" t="s">
        <v>706</v>
      </c>
      <c r="D6" s="1297">
        <v>0.25</v>
      </c>
      <c r="E6" s="1319" t="s">
        <v>662</v>
      </c>
      <c r="F6" s="1297"/>
      <c r="G6" s="1308"/>
    </row>
    <row r="7" spans="2:7" ht="13.5" customHeight="1" thickBot="1" x14ac:dyDescent="0.25">
      <c r="B7" s="1202"/>
      <c r="C7" s="1291" t="s">
        <v>707</v>
      </c>
      <c r="D7" s="1298">
        <v>0.8</v>
      </c>
      <c r="E7" s="1320" t="s">
        <v>663</v>
      </c>
      <c r="F7" s="1298"/>
      <c r="G7" s="1309"/>
    </row>
    <row r="8" spans="2:7" ht="27" customHeight="1" thickBot="1" x14ac:dyDescent="0.25">
      <c r="B8" s="1203" t="s">
        <v>570</v>
      </c>
      <c r="C8" s="1292" t="s">
        <v>673</v>
      </c>
      <c r="D8" s="1303">
        <v>0.25</v>
      </c>
      <c r="E8" s="1321" t="s">
        <v>610</v>
      </c>
      <c r="F8" s="1310"/>
      <c r="G8" s="1311"/>
    </row>
    <row r="9" spans="2:7" ht="17.25" customHeight="1" thickBot="1" x14ac:dyDescent="0.25">
      <c r="B9" s="1178"/>
      <c r="C9" s="1293" t="s">
        <v>611</v>
      </c>
      <c r="D9" s="1179"/>
      <c r="E9" s="1322"/>
      <c r="F9" s="1179"/>
      <c r="G9" s="1312"/>
    </row>
    <row r="10" spans="2:7" ht="14.25" customHeight="1" x14ac:dyDescent="0.2">
      <c r="B10" s="1177" t="s">
        <v>289</v>
      </c>
      <c r="C10" s="1177" t="s">
        <v>710</v>
      </c>
      <c r="D10" s="1303">
        <v>0.4</v>
      </c>
      <c r="E10" s="1321" t="s">
        <v>708</v>
      </c>
      <c r="F10" s="1310"/>
      <c r="G10" s="1311"/>
    </row>
    <row r="11" spans="2:7" ht="14.25" customHeight="1" thickBot="1" x14ac:dyDescent="0.25">
      <c r="B11" s="1177"/>
      <c r="C11" s="1294" t="s">
        <v>711</v>
      </c>
      <c r="D11" s="1304"/>
      <c r="E11" s="1323" t="s">
        <v>709</v>
      </c>
      <c r="F11" s="1299"/>
      <c r="G11" s="1313"/>
    </row>
    <row r="12" spans="2:7" ht="14.25" customHeight="1" x14ac:dyDescent="0.2">
      <c r="B12" s="1177"/>
      <c r="C12" s="1177" t="s">
        <v>712</v>
      </c>
      <c r="D12" s="1303">
        <v>0.3</v>
      </c>
      <c r="E12" s="1321" t="s">
        <v>714</v>
      </c>
      <c r="F12" s="1310"/>
      <c r="G12" s="1311"/>
    </row>
    <row r="13" spans="2:7" ht="14.25" customHeight="1" thickBot="1" x14ac:dyDescent="0.25">
      <c r="B13" s="1177"/>
      <c r="C13" s="1177" t="s">
        <v>713</v>
      </c>
      <c r="D13" s="1304"/>
      <c r="E13" s="1323" t="s">
        <v>715</v>
      </c>
      <c r="F13" s="1299"/>
      <c r="G13" s="1313"/>
    </row>
    <row r="14" spans="2:7" ht="14.25" customHeight="1" thickBot="1" x14ac:dyDescent="0.25">
      <c r="B14" s="1176"/>
      <c r="C14" s="1294"/>
      <c r="D14" s="1300" t="s">
        <v>720</v>
      </c>
      <c r="E14" s="1323" t="s">
        <v>613</v>
      </c>
      <c r="F14" s="1300"/>
      <c r="G14" s="1314"/>
    </row>
    <row r="15" spans="2:7" ht="14.25" customHeight="1" x14ac:dyDescent="0.2">
      <c r="B15" s="1177" t="s">
        <v>289</v>
      </c>
      <c r="C15" s="1182" t="s">
        <v>718</v>
      </c>
      <c r="D15" s="1303">
        <v>0.3</v>
      </c>
      <c r="E15" s="1321" t="s">
        <v>716</v>
      </c>
      <c r="F15" s="1310"/>
      <c r="G15" s="1311"/>
    </row>
    <row r="16" spans="2:7" ht="14.25" customHeight="1" thickBot="1" x14ac:dyDescent="0.25">
      <c r="B16" s="1177"/>
      <c r="C16" s="1294" t="s">
        <v>719</v>
      </c>
      <c r="D16" s="1304"/>
      <c r="E16" s="1323" t="s">
        <v>717</v>
      </c>
      <c r="F16" s="1299"/>
      <c r="G16" s="1313"/>
    </row>
    <row r="17" spans="2:7" ht="14.25" customHeight="1" x14ac:dyDescent="0.2">
      <c r="B17" s="1177"/>
      <c r="C17" s="1182" t="s">
        <v>785</v>
      </c>
      <c r="D17" s="1303">
        <v>0.25</v>
      </c>
      <c r="E17" s="1321"/>
      <c r="F17" s="1310"/>
      <c r="G17" s="1311"/>
    </row>
    <row r="18" spans="2:7" ht="14.25" customHeight="1" thickBot="1" x14ac:dyDescent="0.25">
      <c r="B18" s="1177"/>
      <c r="C18" s="1294" t="s">
        <v>786</v>
      </c>
      <c r="D18" s="1304"/>
      <c r="E18" s="1323"/>
      <c r="F18" s="1299"/>
      <c r="G18" s="1313"/>
    </row>
    <row r="19" spans="2:7" ht="14.25" customHeight="1" thickBot="1" x14ac:dyDescent="0.25">
      <c r="B19" s="1176"/>
      <c r="C19" s="1294"/>
      <c r="D19" s="1299">
        <v>0.15</v>
      </c>
      <c r="E19" s="1323" t="s">
        <v>613</v>
      </c>
      <c r="F19" s="1299"/>
      <c r="G19" s="1313"/>
    </row>
    <row r="20" spans="2:7" ht="14.25" customHeight="1" x14ac:dyDescent="0.2">
      <c r="B20" s="1177" t="s">
        <v>289</v>
      </c>
      <c r="C20" s="1182" t="s">
        <v>723</v>
      </c>
      <c r="D20" s="1303">
        <v>0.45</v>
      </c>
      <c r="E20" s="1321" t="s">
        <v>721</v>
      </c>
      <c r="F20" s="1310"/>
      <c r="G20" s="1311"/>
    </row>
    <row r="21" spans="2:7" ht="14.25" customHeight="1" thickBot="1" x14ac:dyDescent="0.25">
      <c r="B21" s="1177"/>
      <c r="C21" s="1182" t="s">
        <v>724</v>
      </c>
      <c r="D21" s="1304"/>
      <c r="E21" s="1323" t="s">
        <v>722</v>
      </c>
      <c r="F21" s="1299"/>
      <c r="G21" s="1313"/>
    </row>
    <row r="22" spans="2:7" ht="14.25" customHeight="1" x14ac:dyDescent="0.2">
      <c r="B22" s="1177"/>
      <c r="C22" s="1182"/>
      <c r="D22" s="1303">
        <v>0.3</v>
      </c>
      <c r="E22" s="1321" t="s">
        <v>725</v>
      </c>
      <c r="F22" s="1310"/>
      <c r="G22" s="1311"/>
    </row>
    <row r="23" spans="2:7" ht="14.25" customHeight="1" thickBot="1" x14ac:dyDescent="0.25">
      <c r="B23" s="1176"/>
      <c r="C23" s="1294"/>
      <c r="D23" s="1304"/>
      <c r="E23" s="1323" t="s">
        <v>722</v>
      </c>
      <c r="F23" s="1299"/>
      <c r="G23" s="1313"/>
    </row>
    <row r="24" spans="2:7" ht="14.25" customHeight="1" x14ac:dyDescent="0.2">
      <c r="B24" s="1305" t="s">
        <v>289</v>
      </c>
      <c r="C24" s="1306" t="s">
        <v>627</v>
      </c>
      <c r="D24" s="1303">
        <v>0.4</v>
      </c>
      <c r="E24" s="1321" t="s">
        <v>726</v>
      </c>
      <c r="F24" s="1310"/>
      <c r="G24" s="1311"/>
    </row>
    <row r="25" spans="2:7" ht="14.25" customHeight="1" thickBot="1" x14ac:dyDescent="0.25">
      <c r="B25" s="1176"/>
      <c r="C25" s="1294"/>
      <c r="D25" s="1304"/>
      <c r="E25" s="1323" t="s">
        <v>727</v>
      </c>
      <c r="F25" s="1299"/>
      <c r="G25" s="1313"/>
    </row>
    <row r="26" spans="2:7" ht="14.25" customHeight="1" thickBot="1" x14ac:dyDescent="0.25">
      <c r="B26" s="1177" t="s">
        <v>296</v>
      </c>
      <c r="C26" s="1182" t="s">
        <v>628</v>
      </c>
      <c r="D26" s="1302">
        <v>0.3</v>
      </c>
      <c r="E26" s="1324" t="s">
        <v>618</v>
      </c>
      <c r="F26" s="1315"/>
      <c r="G26" s="1316"/>
    </row>
    <row r="27" spans="2:7" ht="14.25" customHeight="1" thickBot="1" x14ac:dyDescent="0.25">
      <c r="B27" s="1180" t="s">
        <v>296</v>
      </c>
      <c r="C27" s="1181" t="s">
        <v>629</v>
      </c>
      <c r="D27" s="1301">
        <v>0.5</v>
      </c>
      <c r="E27" s="1325" t="s">
        <v>664</v>
      </c>
      <c r="F27" s="1317"/>
      <c r="G27" s="1318"/>
    </row>
    <row r="28" spans="2:7" ht="27.75" customHeight="1" thickBot="1" x14ac:dyDescent="0.25">
      <c r="B28" s="1176"/>
      <c r="C28" s="1294" t="s">
        <v>620</v>
      </c>
      <c r="D28" s="1299">
        <v>0.25</v>
      </c>
      <c r="E28" s="1323" t="s">
        <v>742</v>
      </c>
      <c r="F28" s="1299"/>
      <c r="G28" s="1313"/>
    </row>
    <row r="29" spans="2:7" ht="13.5" thickBot="1" x14ac:dyDescent="0.25">
      <c r="B29" s="1175"/>
      <c r="C29" s="1183"/>
      <c r="D29" s="1175"/>
      <c r="E29" s="1183"/>
      <c r="F29" s="1183"/>
    </row>
    <row r="30" spans="2:7" x14ac:dyDescent="0.2">
      <c r="B30" s="1184" t="s">
        <v>676</v>
      </c>
      <c r="C30" s="1186" t="s">
        <v>665</v>
      </c>
      <c r="D30" s="1185" t="s">
        <v>667</v>
      </c>
      <c r="E30" s="1326" t="s">
        <v>669</v>
      </c>
      <c r="F30" s="1186"/>
    </row>
    <row r="31" spans="2:7" ht="25.5" customHeight="1" thickBot="1" x14ac:dyDescent="0.25">
      <c r="B31" s="1192"/>
      <c r="C31" s="1189" t="s">
        <v>666</v>
      </c>
      <c r="D31" s="1188" t="s">
        <v>668</v>
      </c>
      <c r="E31" s="1327" t="s">
        <v>670</v>
      </c>
      <c r="F31" s="1189"/>
    </row>
    <row r="32" spans="2:7" x14ac:dyDescent="0.2">
      <c r="B32" s="1192"/>
      <c r="C32" s="1186" t="s">
        <v>622</v>
      </c>
      <c r="D32" s="1190" t="s">
        <v>671</v>
      </c>
      <c r="E32" s="1328" t="s">
        <v>669</v>
      </c>
      <c r="F32" s="1191"/>
    </row>
    <row r="33" spans="2:19" x14ac:dyDescent="0.2">
      <c r="B33" s="1192"/>
      <c r="C33" s="1191"/>
      <c r="D33" s="1190" t="s">
        <v>667</v>
      </c>
      <c r="E33" s="1328" t="s">
        <v>670</v>
      </c>
      <c r="F33" s="1191"/>
    </row>
    <row r="34" spans="2:19" ht="13.5" thickBot="1" x14ac:dyDescent="0.25">
      <c r="B34" s="1187"/>
      <c r="C34" s="1189"/>
      <c r="D34" s="1193"/>
      <c r="E34" s="1329" t="s">
        <v>613</v>
      </c>
      <c r="F34" s="1188"/>
    </row>
    <row r="35" spans="2:19" x14ac:dyDescent="0.2">
      <c r="B35" s="1175"/>
      <c r="C35" s="1175"/>
      <c r="D35" s="1175"/>
      <c r="E35" s="1175"/>
      <c r="F35" s="1175"/>
    </row>
    <row r="36" spans="2:19" ht="13.5" thickBot="1" x14ac:dyDescent="0.25">
      <c r="B36" s="1289" t="s">
        <v>705</v>
      </c>
    </row>
    <row r="37" spans="2:19" ht="13.5" thickBot="1" x14ac:dyDescent="0.25">
      <c r="B37" s="1282"/>
      <c r="C37" s="1337"/>
      <c r="D37" s="1283"/>
      <c r="E37" s="1287" t="s">
        <v>687</v>
      </c>
      <c r="F37" s="1286"/>
      <c r="G37" s="1288"/>
    </row>
    <row r="38" spans="2:19" ht="21.75" thickBot="1" x14ac:dyDescent="0.25">
      <c r="B38" s="1284"/>
      <c r="C38" s="1338"/>
      <c r="D38" s="1285"/>
      <c r="E38" s="1277" t="s">
        <v>688</v>
      </c>
      <c r="F38" s="1277" t="s">
        <v>689</v>
      </c>
      <c r="G38" s="1277" t="s">
        <v>690</v>
      </c>
    </row>
    <row r="39" spans="2:19" x14ac:dyDescent="0.2">
      <c r="B39" s="1339"/>
      <c r="C39" s="1330"/>
      <c r="D39" s="1331"/>
      <c r="E39" s="1295" t="s">
        <v>693</v>
      </c>
      <c r="F39" s="1295" t="s">
        <v>696</v>
      </c>
      <c r="G39" s="1295" t="s">
        <v>698</v>
      </c>
    </row>
    <row r="40" spans="2:19" x14ac:dyDescent="0.2">
      <c r="B40" s="1340"/>
      <c r="C40" s="1332"/>
      <c r="D40" s="1333"/>
      <c r="E40" s="1278"/>
      <c r="F40" s="1278"/>
      <c r="G40" s="1278"/>
    </row>
    <row r="41" spans="2:19" x14ac:dyDescent="0.2">
      <c r="B41" s="1340"/>
      <c r="C41" s="1332"/>
      <c r="D41" s="1333"/>
      <c r="E41" s="1278" t="s">
        <v>694</v>
      </c>
      <c r="F41" s="1278" t="s">
        <v>697</v>
      </c>
      <c r="G41" s="1278" t="s">
        <v>699</v>
      </c>
    </row>
    <row r="42" spans="2:19" x14ac:dyDescent="0.2">
      <c r="B42" s="1340"/>
      <c r="C42" s="1332"/>
      <c r="D42" s="1333"/>
      <c r="E42" s="1278"/>
      <c r="F42" s="1280"/>
      <c r="G42" s="1280"/>
    </row>
    <row r="43" spans="2:19" ht="42.75" thickBot="1" x14ac:dyDescent="0.25">
      <c r="B43" s="1342" t="s">
        <v>691</v>
      </c>
      <c r="C43" s="1334" t="s">
        <v>692</v>
      </c>
      <c r="D43" s="1333"/>
      <c r="E43" s="1278" t="s">
        <v>695</v>
      </c>
      <c r="F43" s="1280"/>
      <c r="G43" s="1280"/>
    </row>
    <row r="44" spans="2:19" ht="15" x14ac:dyDescent="0.2">
      <c r="B44" s="1340"/>
      <c r="C44" s="1332"/>
      <c r="D44" s="1333"/>
      <c r="E44" s="1278"/>
      <c r="F44" s="1280"/>
      <c r="G44" s="1280"/>
      <c r="K44" s="847"/>
      <c r="L44" s="153"/>
      <c r="M44" s="153"/>
      <c r="N44" s="153" t="s">
        <v>147</v>
      </c>
      <c r="O44" s="153"/>
      <c r="P44" s="153"/>
      <c r="Q44" s="153"/>
      <c r="R44" s="153"/>
      <c r="S44" s="153"/>
    </row>
    <row r="45" spans="2:19" ht="13.5" thickBot="1" x14ac:dyDescent="0.25">
      <c r="B45" s="1340"/>
      <c r="C45" s="1335"/>
      <c r="D45" s="1336"/>
      <c r="E45" s="1279"/>
      <c r="F45" s="1281"/>
      <c r="G45" s="1281"/>
      <c r="K45" s="1196"/>
      <c r="L45" s="152"/>
      <c r="M45" s="152"/>
      <c r="N45" s="152"/>
      <c r="O45" s="152"/>
      <c r="P45" s="152"/>
      <c r="Q45" s="152"/>
      <c r="R45" s="152"/>
      <c r="S45" s="152"/>
    </row>
    <row r="46" spans="2:19" x14ac:dyDescent="0.2">
      <c r="B46" s="1340"/>
      <c r="C46" s="1330"/>
      <c r="D46" s="1331"/>
      <c r="E46" s="1295" t="s">
        <v>701</v>
      </c>
      <c r="F46" s="1295" t="s">
        <v>703</v>
      </c>
      <c r="G46" s="1295" t="s">
        <v>704</v>
      </c>
      <c r="K46" s="1197" t="s">
        <v>187</v>
      </c>
      <c r="L46" s="1198" t="s">
        <v>572</v>
      </c>
      <c r="M46" s="1198" t="s">
        <v>564</v>
      </c>
      <c r="N46" s="1198" t="s">
        <v>573</v>
      </c>
      <c r="O46" s="1198" t="s">
        <v>574</v>
      </c>
      <c r="P46" s="1198" t="s">
        <v>582</v>
      </c>
      <c r="Q46" s="1198" t="s">
        <v>584</v>
      </c>
      <c r="R46" s="1198" t="s">
        <v>575</v>
      </c>
      <c r="S46" s="1198" t="s">
        <v>576</v>
      </c>
    </row>
    <row r="47" spans="2:19" x14ac:dyDescent="0.2">
      <c r="B47" s="1340"/>
      <c r="C47" s="1332"/>
      <c r="D47" s="1333"/>
      <c r="E47" s="1278"/>
      <c r="F47" s="1278"/>
      <c r="G47" s="1278"/>
      <c r="K47" s="1199" t="s">
        <v>475</v>
      </c>
      <c r="L47" s="1200" t="s">
        <v>472</v>
      </c>
      <c r="M47" s="1200" t="s">
        <v>570</v>
      </c>
      <c r="N47" s="1200" t="s">
        <v>474</v>
      </c>
      <c r="O47" s="1200" t="s">
        <v>474</v>
      </c>
      <c r="P47" s="1200" t="s">
        <v>474</v>
      </c>
      <c r="Q47" s="1200" t="s">
        <v>474</v>
      </c>
      <c r="R47" s="1200" t="s">
        <v>473</v>
      </c>
      <c r="S47" s="1200" t="s">
        <v>473</v>
      </c>
    </row>
    <row r="48" spans="2:19" ht="31.5" x14ac:dyDescent="0.2">
      <c r="B48" s="1340"/>
      <c r="C48" s="1334" t="s">
        <v>700</v>
      </c>
      <c r="D48" s="1333"/>
      <c r="E48" s="1278" t="s">
        <v>702</v>
      </c>
      <c r="F48" s="1278" t="s">
        <v>697</v>
      </c>
      <c r="G48" s="1278" t="s">
        <v>699</v>
      </c>
      <c r="K48" s="850" t="s">
        <v>148</v>
      </c>
      <c r="L48" s="848"/>
      <c r="M48" s="848"/>
      <c r="N48" s="848"/>
      <c r="O48" s="848"/>
      <c r="P48" s="848"/>
      <c r="Q48" s="848"/>
      <c r="R48" s="848"/>
      <c r="S48" s="848"/>
    </row>
    <row r="49" spans="2:19" ht="13.5" thickBot="1" x14ac:dyDescent="0.25">
      <c r="B49" s="1341"/>
      <c r="C49" s="1335"/>
      <c r="D49" s="1336"/>
      <c r="E49" s="1279"/>
      <c r="F49" s="1281"/>
      <c r="G49" s="1281"/>
      <c r="K49" s="851" t="s">
        <v>186</v>
      </c>
      <c r="L49" s="849">
        <v>0.25</v>
      </c>
      <c r="M49" s="1082" t="s">
        <v>583</v>
      </c>
      <c r="N49" s="849"/>
      <c r="O49" s="849"/>
      <c r="P49" s="849"/>
      <c r="Q49" s="849"/>
      <c r="R49" s="849"/>
      <c r="S49" s="849"/>
    </row>
    <row r="50" spans="2:19" x14ac:dyDescent="0.2">
      <c r="K50" s="851" t="s">
        <v>316</v>
      </c>
      <c r="L50" s="849">
        <v>0.8</v>
      </c>
      <c r="M50" s="849"/>
      <c r="N50" s="849"/>
      <c r="O50" s="849"/>
      <c r="P50" s="849"/>
      <c r="Q50" s="849"/>
      <c r="R50" s="849"/>
      <c r="S50" s="849"/>
    </row>
    <row r="53" spans="2:19" x14ac:dyDescent="0.2">
      <c r="B53" s="1171" t="s">
        <v>674</v>
      </c>
      <c r="C53" s="1194"/>
      <c r="D53" s="1194"/>
      <c r="E53" s="1194"/>
      <c r="F53" s="1194"/>
      <c r="G53" s="1194"/>
    </row>
    <row r="54" spans="2:19" x14ac:dyDescent="0.2">
      <c r="B54" s="1172" t="s">
        <v>675</v>
      </c>
      <c r="C54" s="1194"/>
      <c r="D54" s="1194"/>
      <c r="E54" s="1194"/>
      <c r="F54" s="1194"/>
      <c r="G54" s="1194"/>
    </row>
  </sheetData>
  <sheetProtection algorithmName="SHA-512" hashValue="bloXslSBbJCzawEJcUFQIv+KBYg666lq5nI86wTgSOfTKBNe4BhrUW9HTPAtsQhcRCqs6wGHzcKz6X5WsFuyag==" saltValue="VJYW3eebG3POdDJhUUYncw==" spinCount="100000" sheet="1" objects="1" scenarios="1"/>
  <phoneticPr fontId="4" type="noConversion"/>
  <pageMargins left="0.23622047244094491" right="0.23622047244094491" top="0.74803149606299213" bottom="0.74803149606299213" header="0.31496062992125984" footer="0.31496062992125984"/>
  <pageSetup paperSize="9" scale="4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4">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oASMtTDt18078HBzvYOjN9X/OMgljWhIu1Wh4fKmFfQFXGEbDY4MOoCAbmgk+JXej9aQHTR7c4csqNWdEQQhkg==" saltValue="isw1xwx62agfI+yPSjn4Z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7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95">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6.285156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Project!B29</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Project!C29</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5" x14ac:dyDescent="0.2">
      <c r="B140" s="1449"/>
      <c r="C140" s="1450"/>
      <c r="D140" s="1450"/>
      <c r="E140" s="1450"/>
      <c r="F140" s="1450"/>
      <c r="G140" s="1451"/>
    </row>
    <row r="141" spans="2:7" ht="15" x14ac:dyDescent="0.2">
      <c r="B141" s="1449"/>
      <c r="C141" s="1450"/>
      <c r="D141" s="1450"/>
      <c r="E141" s="1450"/>
      <c r="F141" s="1450"/>
      <c r="G141" s="1451"/>
    </row>
    <row r="142" spans="2:7" ht="14.25" customHeight="1" x14ac:dyDescent="0.2">
      <c r="B142" s="1449"/>
      <c r="C142" s="1450"/>
      <c r="D142" s="1450"/>
      <c r="E142" s="1450"/>
      <c r="F142" s="1450"/>
      <c r="G142" s="1451"/>
    </row>
    <row r="143" spans="2:7" ht="14.25" customHeight="1" x14ac:dyDescent="0.2">
      <c r="B143" s="1449"/>
      <c r="C143" s="1450"/>
      <c r="D143" s="1450"/>
      <c r="E143" s="1450"/>
      <c r="F143" s="1450"/>
      <c r="G143" s="1451"/>
    </row>
    <row r="144" spans="2:7" ht="14.25" customHeight="1" x14ac:dyDescent="0.2">
      <c r="B144" s="1449"/>
      <c r="C144" s="1450"/>
      <c r="D144" s="1450"/>
      <c r="E144" s="1450"/>
      <c r="F144" s="1450"/>
      <c r="G144" s="1451"/>
    </row>
    <row r="145" spans="2:7" ht="15"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bme9Fv6uUvugiKtiBeEX4mD1J3r2ykVGYOaupeZylp7f6ZnkxnPcuPVJ4i3CmQl0ZBWPRWItJWrkoNpb9GKD8A==" saltValue="D3+JcKjPcr7ursRc6iS6uQ==" spinCount="100000" sheet="1" objects="1" scenarios="1" selectLockedCells="1"/>
  <mergeCells count="50">
    <mergeCell ref="C101:F101"/>
    <mergeCell ref="B92:F92"/>
    <mergeCell ref="B113:G113"/>
    <mergeCell ref="B94:F94"/>
    <mergeCell ref="C97:F97"/>
    <mergeCell ref="B108:G108"/>
    <mergeCell ref="B121:G121"/>
    <mergeCell ref="B114:G114"/>
    <mergeCell ref="B109:G109"/>
    <mergeCell ref="B110:G110"/>
    <mergeCell ref="B111:G111"/>
    <mergeCell ref="B112:G112"/>
    <mergeCell ref="B115:G115"/>
    <mergeCell ref="B116:G116"/>
    <mergeCell ref="B117:G117"/>
    <mergeCell ref="B118:G118"/>
    <mergeCell ref="B119:G119"/>
    <mergeCell ref="B120:G120"/>
    <mergeCell ref="B133:G133"/>
    <mergeCell ref="B122:G122"/>
    <mergeCell ref="B123:G123"/>
    <mergeCell ref="B124:G124"/>
    <mergeCell ref="B125:G125"/>
    <mergeCell ref="B126:G126"/>
    <mergeCell ref="B127:G127"/>
    <mergeCell ref="B128:G128"/>
    <mergeCell ref="B129:G129"/>
    <mergeCell ref="B130:G130"/>
    <mergeCell ref="B131:G131"/>
    <mergeCell ref="B132:G132"/>
    <mergeCell ref="B134:G134"/>
    <mergeCell ref="B135:G135"/>
    <mergeCell ref="B136:G136"/>
    <mergeCell ref="B142:G142"/>
    <mergeCell ref="B143:G143"/>
    <mergeCell ref="B145:G145"/>
    <mergeCell ref="B146:G146"/>
    <mergeCell ref="B137:G137"/>
    <mergeCell ref="B138:G138"/>
    <mergeCell ref="B139:G139"/>
    <mergeCell ref="B140:G140"/>
    <mergeCell ref="B141:G141"/>
    <mergeCell ref="B144:G144"/>
    <mergeCell ref="B152:G152"/>
    <mergeCell ref="B153:G153"/>
    <mergeCell ref="B147:G147"/>
    <mergeCell ref="B148:G148"/>
    <mergeCell ref="B149:G149"/>
    <mergeCell ref="B150:G150"/>
    <mergeCell ref="B151:G151"/>
  </mergeCells>
  <conditionalFormatting sqref="H96">
    <cfRule type="cellIs" dxfId="33"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800-000000000000}">
      <formula1>BTW</formula1>
    </dataValidation>
    <dataValidation type="list" allowBlank="1" showInputMessage="1" showErrorMessage="1" sqref="G91" xr:uid="{00000000-0002-0000-2800-000001000000}">
      <formula1>Opslag</formula1>
    </dataValidation>
    <dataValidation type="list" allowBlank="1" showInputMessage="1" showErrorMessage="1" sqref="E10" xr:uid="{00000000-0002-0000-2800-000002000000}">
      <formula1>InfraKeuze</formula1>
    </dataValidation>
  </dataValidations>
  <hyperlinks>
    <hyperlink ref="B92" location="Subsidiepercentages!Afdrukbereik" display="Maximaal subsidiepercentage (voor informatie, zie tabblad 'Subsidiepercentages')" xr:uid="{00000000-0004-0000-2800-000000000000}"/>
    <hyperlink ref="B9" location="'Uitleg DemoInfra en Exploitatie'!A1" display="BTW (voor informatie, zie tabblad 'Uitleg Pilot')" xr:uid="{00000000-0004-0000-28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96">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ELY5JPmR4Os/P4haYLnUwpXD+diiD8P+krAelT2AW1DRNrBra2bYPbdfNcJT2GIe2eyNpZnJnLCkZuKukgQMiw==" saltValue="rKpbv7nQHC8E94Ky45H1H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9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97">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8.57031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Project!B30</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Project!C30</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4.25" customHeight="1" x14ac:dyDescent="0.2">
      <c r="B137" s="1449"/>
      <c r="C137" s="1450"/>
      <c r="D137" s="1450"/>
      <c r="E137" s="1450"/>
      <c r="F137" s="1450"/>
      <c r="G137" s="1451"/>
    </row>
    <row r="138" spans="2:7" ht="14.25" customHeight="1" x14ac:dyDescent="0.2">
      <c r="B138" s="1449"/>
      <c r="C138" s="1450"/>
      <c r="D138" s="1450"/>
      <c r="E138" s="1450"/>
      <c r="F138" s="1450"/>
      <c r="G138" s="1451"/>
    </row>
    <row r="139" spans="2:7" ht="14.25" customHeight="1" x14ac:dyDescent="0.2">
      <c r="B139" s="1449"/>
      <c r="C139" s="1450"/>
      <c r="D139" s="1450"/>
      <c r="E139" s="1450"/>
      <c r="F139" s="1450"/>
      <c r="G139" s="1451"/>
    </row>
    <row r="140" spans="2:7" ht="15" x14ac:dyDescent="0.2">
      <c r="B140" s="1449"/>
      <c r="C140" s="1450"/>
      <c r="D140" s="1450"/>
      <c r="E140" s="1450"/>
      <c r="F140" s="1450"/>
      <c r="G140" s="1451"/>
    </row>
    <row r="141" spans="2:7" ht="15" x14ac:dyDescent="0.2">
      <c r="B141" s="1449"/>
      <c r="C141" s="1450"/>
      <c r="D141" s="1450"/>
      <c r="E141" s="1450"/>
      <c r="F141" s="1450"/>
      <c r="G141" s="1451"/>
    </row>
    <row r="142" spans="2:7" ht="14.25" customHeight="1" x14ac:dyDescent="0.2">
      <c r="B142" s="1449"/>
      <c r="C142" s="1450"/>
      <c r="D142" s="1450"/>
      <c r="E142" s="1450"/>
      <c r="F142" s="1450"/>
      <c r="G142" s="1451"/>
    </row>
    <row r="143" spans="2:7" ht="14.25" customHeight="1" x14ac:dyDescent="0.2">
      <c r="B143" s="1449"/>
      <c r="C143" s="1450"/>
      <c r="D143" s="1450"/>
      <c r="E143" s="1450"/>
      <c r="F143" s="1450"/>
      <c r="G143" s="1451"/>
    </row>
    <row r="144" spans="2:7" ht="14.25" customHeight="1" x14ac:dyDescent="0.2">
      <c r="B144" s="1449"/>
      <c r="C144" s="1450"/>
      <c r="D144" s="1450"/>
      <c r="E144" s="1450"/>
      <c r="F144" s="1450"/>
      <c r="G144" s="1451"/>
    </row>
    <row r="145" spans="2:7" ht="15"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UrXTw5ManZCJh9umJ4aOlEGTOYGgDBwa7tJ0F6/15DhH9GwNG8jx5Bc5qXnWlmHxZSgfYWVKnxrIyr8zX1Y8w==" saltValue="aby8G2ggFI229+RNGJ4WkQ==" spinCount="100000" sheet="1" objects="1" scenarios="1" selectLockedCells="1"/>
  <mergeCells count="50">
    <mergeCell ref="C101:F101"/>
    <mergeCell ref="B92:F92"/>
    <mergeCell ref="B113:G113"/>
    <mergeCell ref="B94:F94"/>
    <mergeCell ref="C97:F97"/>
    <mergeCell ref="B108:G108"/>
    <mergeCell ref="B121:G121"/>
    <mergeCell ref="B114:G114"/>
    <mergeCell ref="B109:G109"/>
    <mergeCell ref="B110:G110"/>
    <mergeCell ref="B111:G111"/>
    <mergeCell ref="B112:G112"/>
    <mergeCell ref="B115:G115"/>
    <mergeCell ref="B116:G116"/>
    <mergeCell ref="B117:G117"/>
    <mergeCell ref="B118:G118"/>
    <mergeCell ref="B119:G119"/>
    <mergeCell ref="B120:G120"/>
    <mergeCell ref="B133:G133"/>
    <mergeCell ref="B122:G122"/>
    <mergeCell ref="B123:G123"/>
    <mergeCell ref="B124:G124"/>
    <mergeCell ref="B125:G125"/>
    <mergeCell ref="B126:G126"/>
    <mergeCell ref="B127:G127"/>
    <mergeCell ref="B128:G128"/>
    <mergeCell ref="B129:G129"/>
    <mergeCell ref="B130:G130"/>
    <mergeCell ref="B131:G131"/>
    <mergeCell ref="B132:G132"/>
    <mergeCell ref="B134:G134"/>
    <mergeCell ref="B135:G135"/>
    <mergeCell ref="B136:G136"/>
    <mergeCell ref="B142:G142"/>
    <mergeCell ref="B143:G143"/>
    <mergeCell ref="B145:G145"/>
    <mergeCell ref="B146:G146"/>
    <mergeCell ref="B137:G137"/>
    <mergeCell ref="B138:G138"/>
    <mergeCell ref="B139:G139"/>
    <mergeCell ref="B140:G140"/>
    <mergeCell ref="B141:G141"/>
    <mergeCell ref="B144:G144"/>
    <mergeCell ref="B152:G152"/>
    <mergeCell ref="B153:G153"/>
    <mergeCell ref="B147:G147"/>
    <mergeCell ref="B148:G148"/>
    <mergeCell ref="B149:G149"/>
    <mergeCell ref="B150:G150"/>
    <mergeCell ref="B151:G151"/>
  </mergeCells>
  <conditionalFormatting sqref="H96">
    <cfRule type="cellIs" dxfId="32"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A00-000000000000}">
      <formula1>BTW</formula1>
    </dataValidation>
    <dataValidation type="list" allowBlank="1" showInputMessage="1" showErrorMessage="1" sqref="G91" xr:uid="{00000000-0002-0000-2A00-000001000000}">
      <formula1>Opslag</formula1>
    </dataValidation>
    <dataValidation type="list" allowBlank="1" showInputMessage="1" showErrorMessage="1" sqref="E10" xr:uid="{00000000-0002-0000-2A00-000002000000}">
      <formula1>InfraKeuze</formula1>
    </dataValidation>
  </dataValidations>
  <hyperlinks>
    <hyperlink ref="B92" location="Subsidiepercentages!Afdrukbereik" display="Maximaal subsidiepercentage (voor informatie, zie tabblad 'Subsidiepercentages')" xr:uid="{00000000-0004-0000-2A00-000000000000}"/>
    <hyperlink ref="B9" location="'Uitleg DemoInfra en Exploitatie'!A1" display="BTW (voor informatie, zie tabblad 'Uitleg Pilot')" xr:uid="{00000000-0004-0000-2A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99">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u+K9K+O+jBm0TpRVeBfWZCkwAQIJb8VRu2PXmCALMc6568Pk1IIAFGEyfcaoPp1YirsV7H98FbXzeHmKwIvPog==" saltValue="Eio50bhy7Du6moW4pdG8Qw=="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B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100">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7.285156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Project!B31</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Project!C31</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9.2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5" x14ac:dyDescent="0.2">
      <c r="B135" s="1449"/>
      <c r="C135" s="1450"/>
      <c r="D135" s="1450"/>
      <c r="E135" s="1450"/>
      <c r="F135" s="1450"/>
      <c r="G135" s="1451"/>
    </row>
    <row r="136" spans="2:7" ht="15" x14ac:dyDescent="0.2">
      <c r="B136" s="1449"/>
      <c r="C136" s="1450"/>
      <c r="D136" s="1450"/>
      <c r="E136" s="1450"/>
      <c r="F136" s="1450"/>
      <c r="G136" s="1451"/>
    </row>
    <row r="137" spans="2:7" ht="14.25" customHeight="1" x14ac:dyDescent="0.2">
      <c r="B137" s="1449"/>
      <c r="C137" s="1450"/>
      <c r="D137" s="1450"/>
      <c r="E137" s="1450"/>
      <c r="F137" s="1450"/>
      <c r="G137" s="1451"/>
    </row>
    <row r="138" spans="2:7" ht="14.25" customHeight="1" x14ac:dyDescent="0.2">
      <c r="B138" s="1449"/>
      <c r="C138" s="1450"/>
      <c r="D138" s="1450"/>
      <c r="E138" s="1450"/>
      <c r="F138" s="1450"/>
      <c r="G138" s="1451"/>
    </row>
    <row r="139" spans="2:7" ht="14.25" customHeight="1" x14ac:dyDescent="0.2">
      <c r="B139" s="1449"/>
      <c r="C139" s="1450"/>
      <c r="D139" s="1450"/>
      <c r="E139" s="1450"/>
      <c r="F139" s="1450"/>
      <c r="G139" s="1451"/>
    </row>
    <row r="140" spans="2:7" ht="15" x14ac:dyDescent="0.2">
      <c r="B140" s="1449"/>
      <c r="C140" s="1450"/>
      <c r="D140" s="1450"/>
      <c r="E140" s="1450"/>
      <c r="F140" s="1450"/>
      <c r="G140" s="1451"/>
    </row>
    <row r="141" spans="2:7" ht="15" x14ac:dyDescent="0.2">
      <c r="B141" s="1449"/>
      <c r="C141" s="1450"/>
      <c r="D141" s="1450"/>
      <c r="E141" s="1450"/>
      <c r="F141" s="1450"/>
      <c r="G141" s="1451"/>
    </row>
    <row r="142" spans="2:7" ht="14.25" customHeight="1" x14ac:dyDescent="0.2">
      <c r="B142" s="1449"/>
      <c r="C142" s="1450"/>
      <c r="D142" s="1450"/>
      <c r="E142" s="1450"/>
      <c r="F142" s="1450"/>
      <c r="G142" s="1451"/>
    </row>
    <row r="143" spans="2:7" ht="14.25" customHeight="1" x14ac:dyDescent="0.2">
      <c r="B143" s="1449"/>
      <c r="C143" s="1450"/>
      <c r="D143" s="1450"/>
      <c r="E143" s="1450"/>
      <c r="F143" s="1450"/>
      <c r="G143" s="1451"/>
    </row>
    <row r="144" spans="2:7" ht="14.25" customHeight="1" x14ac:dyDescent="0.2">
      <c r="B144" s="1449"/>
      <c r="C144" s="1450"/>
      <c r="D144" s="1450"/>
      <c r="E144" s="1450"/>
      <c r="F144" s="1450"/>
      <c r="G144" s="1451"/>
    </row>
    <row r="145" spans="2:7" ht="15"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Is5lYpN+qSpO918A3AotDg4/M/HtzJxZ/F1HnwWjmqoU1TJCvrZWWQowTmU2ugBY1l1ONG415HXy1iB0L9NpqA==" saltValue="7VITIPNljhYEHMmB5S/yAw==" spinCount="100000" sheet="1" objects="1" scenarios="1" selectLockedCells="1"/>
  <mergeCells count="50">
    <mergeCell ref="B92:F92"/>
    <mergeCell ref="B94:F94"/>
    <mergeCell ref="C97:F97"/>
    <mergeCell ref="B108:G108"/>
    <mergeCell ref="B128:G128"/>
    <mergeCell ref="B126:G126"/>
    <mergeCell ref="B123:G123"/>
    <mergeCell ref="B124:G124"/>
    <mergeCell ref="B125:G125"/>
    <mergeCell ref="B111:G111"/>
    <mergeCell ref="C101:F101"/>
    <mergeCell ref="B114:G114"/>
    <mergeCell ref="B109:G109"/>
    <mergeCell ref="B110:G110"/>
    <mergeCell ref="B112:G112"/>
    <mergeCell ref="B116:G116"/>
    <mergeCell ref="B117:G117"/>
    <mergeCell ref="B118:G118"/>
    <mergeCell ref="B113:G113"/>
    <mergeCell ref="B115:G115"/>
    <mergeCell ref="B130:G130"/>
    <mergeCell ref="B119:G119"/>
    <mergeCell ref="B122:G122"/>
    <mergeCell ref="B127:G127"/>
    <mergeCell ref="B120:G120"/>
    <mergeCell ref="B121:G121"/>
    <mergeCell ref="B129:G129"/>
    <mergeCell ref="B142:G142"/>
    <mergeCell ref="B143:G143"/>
    <mergeCell ref="B131:G131"/>
    <mergeCell ref="B132:G132"/>
    <mergeCell ref="B133:G133"/>
    <mergeCell ref="B134:G134"/>
    <mergeCell ref="B135:G135"/>
    <mergeCell ref="B136:G136"/>
    <mergeCell ref="B137:G137"/>
    <mergeCell ref="B138:G138"/>
    <mergeCell ref="B141:G141"/>
    <mergeCell ref="B139:G139"/>
    <mergeCell ref="B140:G140"/>
    <mergeCell ref="B144:G144"/>
    <mergeCell ref="B145:G145"/>
    <mergeCell ref="B152:G152"/>
    <mergeCell ref="B153:G153"/>
    <mergeCell ref="B147:G147"/>
    <mergeCell ref="B148:G148"/>
    <mergeCell ref="B149:G149"/>
    <mergeCell ref="B150:G150"/>
    <mergeCell ref="B151:G151"/>
    <mergeCell ref="B146:G146"/>
  </mergeCells>
  <conditionalFormatting sqref="H96">
    <cfRule type="cellIs" dxfId="31" priority="1" stopIfTrue="1" operator="lessThan">
      <formula>1</formula>
    </cfRule>
  </conditionalFormatting>
  <dataValidations disablePrompts="1" count="3">
    <dataValidation type="list" allowBlank="1" showInputMessage="1" showErrorMessage="1" prompt="Geef aan of de deelnemer voor dit project BTW-plichtig of -vrijgesteld is; BTW-plichtig: voer de kosten op excl. BTW; BTW-vrijgesteld: voer de kosten op incl. BTW." sqref="E9" xr:uid="{00000000-0002-0000-2C00-000000000000}">
      <formula1>BTW</formula1>
    </dataValidation>
    <dataValidation type="list" allowBlank="1" showInputMessage="1" showErrorMessage="1" sqref="G91" xr:uid="{00000000-0002-0000-2C00-000001000000}">
      <formula1>Opslag</formula1>
    </dataValidation>
    <dataValidation type="list" allowBlank="1" showInputMessage="1" showErrorMessage="1" sqref="E10" xr:uid="{00000000-0002-0000-2C00-000002000000}">
      <formula1>InfraKeuze</formula1>
    </dataValidation>
  </dataValidations>
  <hyperlinks>
    <hyperlink ref="B92" location="Subsidiepercentages!Afdrukbereik" display="Maximaal subsidiepercentage (voor informatie, zie tabblad 'Subsidiepercentages')" xr:uid="{00000000-0004-0000-2C00-000000000000}"/>
    <hyperlink ref="B9" location="'Uitleg DemoInfra en Exploitatie'!A1" display="BTW (voor informatie, zie tabblad 'Uitleg Pilot')" xr:uid="{00000000-0004-0000-2C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101">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Cx/gacHuMT7r87qxx5IrEwwcdkEv6nlOQjU5IEd+n1YBaQd8mSMd8KtelNgAh4NVZVMSPVcyvEnK6J2HKyzzjg==" saltValue="X9npKYJN6GboijchWd9Lmw=="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D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102">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7.4257812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Project!B32</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Project!C32</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5"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u7zWIrddpGDVz/zvqVIGwMv29bOPPDOVAxZ/A5bNcvD4HKkRzHbltDstJw6PZJJxAlb3Hm7gPHYmPmX84Xe21Q==" saltValue="+dufHt0N+rNltSkAZW03ZQ==" spinCount="100000" sheet="1" objects="1" scenarios="1" selectLockedCells="1"/>
  <mergeCells count="50">
    <mergeCell ref="C101:F101"/>
    <mergeCell ref="B92:F92"/>
    <mergeCell ref="B113:G113"/>
    <mergeCell ref="B94:F94"/>
    <mergeCell ref="C97:F97"/>
    <mergeCell ref="B108:G108"/>
    <mergeCell ref="B121:G121"/>
    <mergeCell ref="B114:G114"/>
    <mergeCell ref="B109:G109"/>
    <mergeCell ref="B110:G110"/>
    <mergeCell ref="B111:G111"/>
    <mergeCell ref="B112:G112"/>
    <mergeCell ref="B115:G115"/>
    <mergeCell ref="B116:G116"/>
    <mergeCell ref="B117:G117"/>
    <mergeCell ref="B118:G118"/>
    <mergeCell ref="B119:G119"/>
    <mergeCell ref="B120:G120"/>
    <mergeCell ref="B133:G133"/>
    <mergeCell ref="B122:G122"/>
    <mergeCell ref="B123:G123"/>
    <mergeCell ref="B124:G124"/>
    <mergeCell ref="B125:G125"/>
    <mergeCell ref="B126:G126"/>
    <mergeCell ref="B127:G127"/>
    <mergeCell ref="B128:G128"/>
    <mergeCell ref="B129:G129"/>
    <mergeCell ref="B130:G130"/>
    <mergeCell ref="B131:G131"/>
    <mergeCell ref="B132:G132"/>
    <mergeCell ref="B134:G134"/>
    <mergeCell ref="B135:G135"/>
    <mergeCell ref="B136:G136"/>
    <mergeCell ref="B144:G144"/>
    <mergeCell ref="B145:G145"/>
    <mergeCell ref="B137:G137"/>
    <mergeCell ref="B138:G138"/>
    <mergeCell ref="B139:G139"/>
    <mergeCell ref="B140:G140"/>
    <mergeCell ref="B141:G141"/>
    <mergeCell ref="B142:G142"/>
    <mergeCell ref="B143:G143"/>
    <mergeCell ref="B146:G146"/>
    <mergeCell ref="B152:G152"/>
    <mergeCell ref="B153:G153"/>
    <mergeCell ref="B147:G147"/>
    <mergeCell ref="B148:G148"/>
    <mergeCell ref="B149:G149"/>
    <mergeCell ref="B150:G150"/>
    <mergeCell ref="B151:G151"/>
  </mergeCells>
  <conditionalFormatting sqref="H96">
    <cfRule type="cellIs" dxfId="30"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2E00-000000000000}">
      <formula1>BTW</formula1>
    </dataValidation>
    <dataValidation type="list" allowBlank="1" showInputMessage="1" showErrorMessage="1" sqref="G91" xr:uid="{00000000-0002-0000-2E00-000001000000}">
      <formula1>Opslag</formula1>
    </dataValidation>
    <dataValidation type="list" allowBlank="1" showInputMessage="1" showErrorMessage="1" sqref="E10" xr:uid="{00000000-0002-0000-2E00-000002000000}">
      <formula1>InfraKeuze</formula1>
    </dataValidation>
  </dataValidations>
  <hyperlinks>
    <hyperlink ref="B92" location="Subsidiepercentages!Afdrukbereik" display="Maximaal subsidiepercentage (voor informatie, zie tabblad 'Subsidiepercentages')" xr:uid="{00000000-0004-0000-2E00-000000000000}"/>
    <hyperlink ref="B9" location="'Uitleg DemoInfra en Exploitatie'!A1" display="BTW (voor informatie, zie tabblad 'Uitleg Pilot')" xr:uid="{00000000-0004-0000-2E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103">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489"/>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c2lrNMLZhlKW6UsnIFhqRIECqE/PEBNLqbTSIwjKYF5dD+4lgfVzJ6AD5aqbV/PsPRYGDx+l1MLsaPm9Oe8c/A==" saltValue="/3Wpg1/QUK58qn/RTLnBg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F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104">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9.8554687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Project!B33</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Project!C33</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7.7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IaidNOc8IiZ7nHjopesXwqMfEPX0DZeUcWpZGHqE9+8ZN57CTKEkNt3DSKJLy1oGKt/vkogtOEsP6GgQDBM9Pw==" saltValue="18QgCIx6+NEXq/OfCQdGzQ==" spinCount="100000" sheet="1" objects="1" scenarios="1" selectLockedCells="1"/>
  <mergeCells count="50">
    <mergeCell ref="B115:G115"/>
    <mergeCell ref="C101:F101"/>
    <mergeCell ref="B92:F92"/>
    <mergeCell ref="B113:G113"/>
    <mergeCell ref="B94:F94"/>
    <mergeCell ref="C97:F97"/>
    <mergeCell ref="B108:G108"/>
    <mergeCell ref="B114:G114"/>
    <mergeCell ref="B109:G109"/>
    <mergeCell ref="B110:G110"/>
    <mergeCell ref="B111:G111"/>
    <mergeCell ref="B112:G112"/>
    <mergeCell ref="B127:G127"/>
    <mergeCell ref="B128:G128"/>
    <mergeCell ref="B129:G129"/>
    <mergeCell ref="B130:G130"/>
    <mergeCell ref="B116:G116"/>
    <mergeCell ref="B117:G117"/>
    <mergeCell ref="B118:G118"/>
    <mergeCell ref="B119:G119"/>
    <mergeCell ref="B120:G120"/>
    <mergeCell ref="B121:G121"/>
    <mergeCell ref="B122:G122"/>
    <mergeCell ref="B123:G123"/>
    <mergeCell ref="B124:G124"/>
    <mergeCell ref="B125:G125"/>
    <mergeCell ref="B126:G126"/>
    <mergeCell ref="B131:G131"/>
    <mergeCell ref="B132:G132"/>
    <mergeCell ref="B147:G147"/>
    <mergeCell ref="B133:G133"/>
    <mergeCell ref="B134:G134"/>
    <mergeCell ref="B135:G135"/>
    <mergeCell ref="B136:G136"/>
    <mergeCell ref="B146:G146"/>
    <mergeCell ref="B137:G137"/>
    <mergeCell ref="B138:G138"/>
    <mergeCell ref="B141:G141"/>
    <mergeCell ref="B139:G139"/>
    <mergeCell ref="B140:G140"/>
    <mergeCell ref="B142:G142"/>
    <mergeCell ref="B153:G153"/>
    <mergeCell ref="B149:G149"/>
    <mergeCell ref="B150:G150"/>
    <mergeCell ref="B151:G151"/>
    <mergeCell ref="B143:G143"/>
    <mergeCell ref="B144:G144"/>
    <mergeCell ref="B145:G145"/>
    <mergeCell ref="B148:G148"/>
    <mergeCell ref="B152:G152"/>
  </mergeCells>
  <conditionalFormatting sqref="H96">
    <cfRule type="cellIs" dxfId="29"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3000-000000000000}">
      <formula1>BTW</formula1>
    </dataValidation>
    <dataValidation type="list" allowBlank="1" showInputMessage="1" showErrorMessage="1" sqref="G91" xr:uid="{00000000-0002-0000-3000-000001000000}">
      <formula1>Opslag</formula1>
    </dataValidation>
    <dataValidation type="list" allowBlank="1" showInputMessage="1" showErrorMessage="1" sqref="E10" xr:uid="{00000000-0002-0000-3000-000002000000}">
      <formula1>InfraKeuze</formula1>
    </dataValidation>
  </dataValidations>
  <hyperlinks>
    <hyperlink ref="B92" location="Subsidiepercentages!Afdrukbereik" display="Maximaal subsidiepercentage (voor informatie, zie tabblad 'Subsidiepercentages')" xr:uid="{00000000-0004-0000-3000-000000000000}"/>
    <hyperlink ref="B9" location="'Uitleg DemoInfra en Exploitatie'!A1" display="BTW (voor informatie, zie tabblad 'Uitleg Pilot')" xr:uid="{00000000-0004-0000-30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rgb="FFFFFF00"/>
    <pageSetUpPr fitToPage="1"/>
  </sheetPr>
  <dimension ref="A1:Q81"/>
  <sheetViews>
    <sheetView showGridLines="0" topLeftCell="A9" zoomScaleNormal="100" zoomScaleSheetLayoutView="100" workbookViewId="0">
      <selection activeCell="O15" sqref="O15"/>
    </sheetView>
  </sheetViews>
  <sheetFormatPr defaultColWidth="9.140625" defaultRowHeight="12.75" outlineLevelCol="1" x14ac:dyDescent="0.2"/>
  <cols>
    <col min="1" max="1" width="2.7109375" style="94" customWidth="1"/>
    <col min="2" max="2" width="43" style="94" customWidth="1"/>
    <col min="3" max="7" width="13.42578125" style="94" customWidth="1"/>
    <col min="8" max="10" width="13.42578125" style="94" hidden="1" customWidth="1" outlineLevel="1"/>
    <col min="11" max="11" width="13.42578125" style="94" customWidth="1" collapsed="1"/>
    <col min="12" max="16384" width="9.140625" style="94"/>
  </cols>
  <sheetData>
    <row r="1" spans="1:17" ht="18" x14ac:dyDescent="0.25">
      <c r="A1" s="325"/>
      <c r="B1" s="326" t="s">
        <v>152</v>
      </c>
      <c r="C1" s="330"/>
      <c r="D1" s="330"/>
      <c r="E1" s="330"/>
      <c r="F1" s="330"/>
      <c r="G1" s="330"/>
      <c r="H1" s="330"/>
      <c r="I1" s="330"/>
      <c r="J1" s="330"/>
      <c r="K1" s="330"/>
    </row>
    <row r="2" spans="1:17" x14ac:dyDescent="0.2">
      <c r="A2" s="325"/>
      <c r="B2" s="327" t="s">
        <v>71</v>
      </c>
      <c r="C2" s="331" t="str">
        <f>Project!B14</f>
        <v>[Dit veld wordt door RVO ingevuld]</v>
      </c>
      <c r="D2" s="331"/>
      <c r="E2" s="331"/>
      <c r="F2" s="331"/>
      <c r="G2" s="331"/>
      <c r="H2" s="331"/>
      <c r="I2" s="331"/>
      <c r="J2" s="331"/>
      <c r="K2" s="331"/>
    </row>
    <row r="3" spans="1:17" x14ac:dyDescent="0.2">
      <c r="A3" s="325"/>
      <c r="B3" s="327" t="s">
        <v>56</v>
      </c>
      <c r="C3" s="331">
        <f>Project!B17</f>
        <v>0</v>
      </c>
      <c r="D3" s="332"/>
      <c r="E3" s="332"/>
      <c r="F3" s="333"/>
      <c r="G3" s="333"/>
      <c r="H3" s="333"/>
      <c r="I3" s="333"/>
      <c r="J3" s="333"/>
      <c r="K3" s="333"/>
    </row>
    <row r="4" spans="1:17" ht="15.95" customHeight="1" x14ac:dyDescent="0.2">
      <c r="A4" s="80"/>
      <c r="B4" s="1119" t="str">
        <f ca="1">IF(Financiering!Y18&gt;MP_plicht,"Let op: er dient een mijlpalenbegroting meegestuurd te worden","")</f>
        <v/>
      </c>
      <c r="C4" s="80"/>
      <c r="D4" s="80"/>
      <c r="E4" s="80"/>
      <c r="F4" s="80"/>
      <c r="G4" s="80"/>
      <c r="H4" s="80"/>
      <c r="I4" s="80"/>
      <c r="J4" s="80"/>
      <c r="K4" s="80"/>
      <c r="L4" s="80"/>
      <c r="M4" s="80"/>
      <c r="N4" s="80"/>
      <c r="O4" s="80"/>
      <c r="P4" s="80"/>
      <c r="Q4" s="80"/>
    </row>
    <row r="5" spans="1:17" ht="12.75" customHeight="1" x14ac:dyDescent="0.2">
      <c r="A5" s="80"/>
      <c r="B5" s="328"/>
      <c r="C5" s="81"/>
      <c r="D5" s="334"/>
      <c r="E5" s="81"/>
      <c r="F5" s="81"/>
      <c r="G5" s="81"/>
      <c r="H5" s="81"/>
      <c r="I5" s="81"/>
      <c r="J5" s="81"/>
      <c r="K5" s="81"/>
      <c r="L5" s="80"/>
      <c r="M5" s="80"/>
      <c r="N5" s="80"/>
      <c r="O5" s="80"/>
      <c r="P5" s="80"/>
      <c r="Q5" s="80"/>
    </row>
    <row r="6" spans="1:17" ht="12.75" customHeight="1" x14ac:dyDescent="0.2">
      <c r="A6" s="80"/>
      <c r="B6" s="328"/>
      <c r="C6" s="81"/>
      <c r="D6" s="334"/>
      <c r="E6" s="81"/>
      <c r="F6" s="81"/>
      <c r="G6" s="81"/>
      <c r="H6" s="81"/>
      <c r="I6" s="81"/>
      <c r="J6" s="81"/>
      <c r="K6" s="81"/>
      <c r="L6" s="80"/>
      <c r="M6" s="80"/>
      <c r="N6" s="80"/>
      <c r="O6" s="80"/>
      <c r="P6" s="80"/>
      <c r="Q6" s="80"/>
    </row>
    <row r="7" spans="1:17" ht="12.75" customHeight="1" x14ac:dyDescent="0.2">
      <c r="A7" s="80"/>
      <c r="B7" s="328"/>
      <c r="C7" s="81"/>
      <c r="D7" s="334"/>
      <c r="E7" s="81"/>
      <c r="F7" s="81"/>
      <c r="G7" s="81"/>
      <c r="H7" s="81"/>
      <c r="I7" s="81"/>
      <c r="J7" s="81"/>
      <c r="K7" s="81"/>
      <c r="L7" s="80"/>
      <c r="M7" s="80"/>
      <c r="N7" s="80"/>
      <c r="O7" s="80"/>
      <c r="P7" s="80"/>
      <c r="Q7" s="80"/>
    </row>
    <row r="8" spans="1:17" ht="12.75" customHeight="1" x14ac:dyDescent="0.2">
      <c r="A8" s="80"/>
      <c r="B8" s="328"/>
      <c r="C8" s="81"/>
      <c r="D8" s="334"/>
      <c r="E8" s="81"/>
      <c r="F8" s="81"/>
      <c r="G8" s="81"/>
      <c r="H8" s="81"/>
      <c r="I8" s="81"/>
      <c r="J8" s="81"/>
      <c r="K8" s="81"/>
      <c r="L8" s="80"/>
      <c r="M8" s="80"/>
      <c r="N8" s="80"/>
      <c r="O8" s="80"/>
      <c r="P8" s="80"/>
      <c r="Q8" s="80"/>
    </row>
    <row r="9" spans="1:17" ht="12.75" customHeight="1" x14ac:dyDescent="0.2">
      <c r="A9" s="80"/>
      <c r="B9" s="328"/>
      <c r="C9" s="81"/>
      <c r="D9" s="334"/>
      <c r="E9" s="81"/>
      <c r="F9" s="81"/>
      <c r="G9" s="81"/>
      <c r="H9" s="81"/>
      <c r="I9" s="81"/>
      <c r="J9" s="81"/>
      <c r="K9" s="81"/>
      <c r="L9" s="80"/>
      <c r="M9" s="80"/>
      <c r="N9" s="80"/>
      <c r="O9" s="80"/>
      <c r="P9" s="80"/>
      <c r="Q9" s="80"/>
    </row>
    <row r="10" spans="1:17" ht="12.75" customHeight="1" x14ac:dyDescent="0.2">
      <c r="A10" s="80"/>
      <c r="B10" s="328"/>
      <c r="C10" s="81"/>
      <c r="D10" s="334"/>
      <c r="E10" s="81"/>
      <c r="F10" s="81"/>
      <c r="G10" s="81"/>
      <c r="H10" s="81"/>
      <c r="I10" s="81"/>
      <c r="J10" s="81"/>
      <c r="K10" s="81"/>
      <c r="L10" s="80"/>
      <c r="M10" s="80"/>
      <c r="N10" s="80"/>
      <c r="O10" s="80"/>
      <c r="P10" s="80"/>
      <c r="Q10" s="80"/>
    </row>
    <row r="11" spans="1:17" ht="12.75" customHeight="1" x14ac:dyDescent="0.2">
      <c r="A11" s="81"/>
      <c r="B11" s="335"/>
      <c r="C11" s="336"/>
      <c r="D11" s="336"/>
      <c r="E11" s="336"/>
      <c r="F11" s="336"/>
      <c r="G11" s="336"/>
      <c r="H11" s="336"/>
      <c r="I11" s="336"/>
      <c r="J11" s="336"/>
      <c r="K11" s="336"/>
      <c r="L11" s="80"/>
      <c r="M11" s="80"/>
      <c r="N11" s="80"/>
      <c r="O11" s="80"/>
      <c r="P11" s="80"/>
      <c r="Q11" s="80"/>
    </row>
    <row r="12" spans="1:17" ht="12.75" customHeight="1" x14ac:dyDescent="0.2">
      <c r="A12" s="81"/>
      <c r="B12" s="335"/>
      <c r="C12" s="336"/>
      <c r="D12" s="336"/>
      <c r="E12" s="336"/>
      <c r="F12" s="336"/>
      <c r="G12" s="336"/>
      <c r="H12" s="336"/>
      <c r="I12" s="336"/>
      <c r="J12" s="336"/>
      <c r="K12" s="336"/>
      <c r="L12" s="80"/>
      <c r="M12" s="80"/>
      <c r="N12" s="80"/>
      <c r="O12" s="80"/>
      <c r="P12" s="80"/>
      <c r="Q12" s="80"/>
    </row>
    <row r="13" spans="1:17" ht="12.75" customHeight="1" x14ac:dyDescent="0.2">
      <c r="A13" s="81"/>
      <c r="B13" s="335"/>
      <c r="C13" s="336"/>
      <c r="D13" s="336"/>
      <c r="E13" s="336"/>
      <c r="F13" s="336"/>
      <c r="G13" s="336"/>
      <c r="H13" s="336"/>
      <c r="I13" s="336"/>
      <c r="J13" s="336"/>
      <c r="K13" s="336"/>
      <c r="L13" s="80"/>
      <c r="M13" s="80"/>
      <c r="N13" s="80"/>
      <c r="O13" s="80"/>
      <c r="P13" s="80"/>
      <c r="Q13" s="80"/>
    </row>
    <row r="14" spans="1:17" ht="12.75" customHeight="1" x14ac:dyDescent="0.2">
      <c r="A14" s="81"/>
      <c r="B14" s="335"/>
      <c r="C14" s="336"/>
      <c r="D14" s="336"/>
      <c r="E14" s="336"/>
      <c r="F14" s="336"/>
      <c r="G14" s="336"/>
      <c r="H14" s="336"/>
      <c r="I14" s="336"/>
      <c r="J14" s="336"/>
      <c r="K14" s="336"/>
      <c r="L14" s="80"/>
      <c r="M14" s="80"/>
      <c r="N14" s="80"/>
      <c r="O14" s="80"/>
      <c r="P14" s="80"/>
      <c r="Q14" s="80"/>
    </row>
    <row r="15" spans="1:17" ht="12.75" customHeight="1" x14ac:dyDescent="0.2">
      <c r="A15" s="81"/>
      <c r="B15" s="335"/>
      <c r="C15" s="336"/>
      <c r="D15" s="336"/>
      <c r="E15" s="336"/>
      <c r="F15" s="336"/>
      <c r="G15" s="336"/>
      <c r="H15" s="336"/>
      <c r="I15" s="336"/>
      <c r="J15" s="336"/>
      <c r="K15" s="336"/>
      <c r="L15" s="80"/>
      <c r="M15" s="80"/>
      <c r="N15" s="80"/>
      <c r="O15" s="80"/>
      <c r="P15" s="80"/>
      <c r="Q15" s="80"/>
    </row>
    <row r="16" spans="1:17" ht="12.75" customHeight="1" x14ac:dyDescent="0.2">
      <c r="A16" s="81"/>
      <c r="B16" s="335"/>
      <c r="C16" s="336"/>
      <c r="D16" s="336"/>
      <c r="E16" s="336"/>
      <c r="F16" s="336"/>
      <c r="G16" s="336"/>
      <c r="H16" s="336"/>
      <c r="I16" s="336"/>
      <c r="J16" s="336"/>
      <c r="K16" s="336"/>
      <c r="L16" s="80"/>
      <c r="M16" s="80"/>
      <c r="N16" s="80"/>
      <c r="O16" s="80"/>
      <c r="P16" s="80"/>
      <c r="Q16" s="80"/>
    </row>
    <row r="17" spans="1:17" ht="12.75" customHeight="1" x14ac:dyDescent="0.2">
      <c r="A17" s="81"/>
      <c r="B17" s="335"/>
      <c r="C17" s="336"/>
      <c r="D17" s="336"/>
      <c r="E17" s="336"/>
      <c r="F17" s="336"/>
      <c r="G17" s="336"/>
      <c r="H17" s="336"/>
      <c r="I17" s="336"/>
      <c r="J17" s="336"/>
      <c r="K17" s="336"/>
      <c r="L17" s="80"/>
      <c r="M17" s="80"/>
      <c r="N17" s="80"/>
      <c r="O17" s="80"/>
      <c r="P17" s="80"/>
      <c r="Q17" s="80"/>
    </row>
    <row r="18" spans="1:17" ht="12.75" customHeight="1" x14ac:dyDescent="0.2">
      <c r="A18" s="81"/>
      <c r="B18" s="335"/>
      <c r="C18" s="336"/>
      <c r="D18" s="336"/>
      <c r="E18" s="336"/>
      <c r="F18" s="336"/>
      <c r="G18" s="336"/>
      <c r="H18" s="336"/>
      <c r="I18" s="336"/>
      <c r="J18" s="336"/>
      <c r="K18" s="336"/>
      <c r="L18" s="80"/>
      <c r="M18" s="80"/>
      <c r="N18" s="80"/>
      <c r="O18" s="80"/>
      <c r="P18" s="80"/>
      <c r="Q18" s="80"/>
    </row>
    <row r="19" spans="1:17" ht="12.75" customHeight="1" x14ac:dyDescent="0.2">
      <c r="A19" s="81"/>
      <c r="B19" s="335"/>
      <c r="C19" s="336"/>
      <c r="D19" s="336"/>
      <c r="E19" s="336"/>
      <c r="F19" s="336"/>
      <c r="G19" s="336"/>
      <c r="H19" s="336"/>
      <c r="I19" s="336"/>
      <c r="J19" s="336"/>
      <c r="K19" s="336"/>
      <c r="L19" s="80"/>
      <c r="M19" s="80"/>
      <c r="N19" s="80"/>
      <c r="O19" s="80"/>
      <c r="P19" s="80"/>
      <c r="Q19" s="80"/>
    </row>
    <row r="20" spans="1:17" ht="12.75" customHeight="1" x14ac:dyDescent="0.2">
      <c r="A20" s="81"/>
      <c r="B20" s="335"/>
      <c r="C20" s="336"/>
      <c r="D20" s="336"/>
      <c r="E20" s="336"/>
      <c r="F20" s="336"/>
      <c r="G20" s="336"/>
      <c r="H20" s="336"/>
      <c r="I20" s="336"/>
      <c r="J20" s="336"/>
      <c r="K20" s="336"/>
      <c r="L20" s="80"/>
      <c r="M20" s="80"/>
      <c r="N20" s="80"/>
      <c r="O20" s="80"/>
      <c r="P20" s="80"/>
      <c r="Q20" s="80"/>
    </row>
    <row r="21" spans="1:17" ht="12.75" customHeight="1" x14ac:dyDescent="0.2">
      <c r="A21" s="81"/>
      <c r="B21" s="335"/>
      <c r="C21" s="336"/>
      <c r="D21" s="336"/>
      <c r="E21" s="336"/>
      <c r="F21" s="336"/>
      <c r="G21" s="336"/>
      <c r="H21" s="336"/>
      <c r="I21" s="336"/>
      <c r="J21" s="336"/>
      <c r="K21" s="336"/>
      <c r="L21" s="80"/>
      <c r="M21" s="80"/>
      <c r="N21" s="80"/>
      <c r="O21" s="80"/>
      <c r="P21" s="80"/>
      <c r="Q21" s="80"/>
    </row>
    <row r="22" spans="1:17" ht="12.75" customHeight="1" x14ac:dyDescent="0.2">
      <c r="A22" s="81"/>
      <c r="B22" s="335"/>
      <c r="C22" s="336"/>
      <c r="D22" s="336"/>
      <c r="E22" s="336"/>
      <c r="F22" s="336"/>
      <c r="G22" s="336"/>
      <c r="H22" s="336"/>
      <c r="I22" s="336"/>
      <c r="J22" s="336"/>
      <c r="K22" s="336"/>
      <c r="L22" s="80"/>
      <c r="M22" s="80"/>
      <c r="N22" s="80"/>
      <c r="O22" s="80"/>
      <c r="P22" s="80"/>
      <c r="Q22" s="80"/>
    </row>
    <row r="23" spans="1:17" ht="12.75" customHeight="1" x14ac:dyDescent="0.2">
      <c r="A23" s="81"/>
      <c r="B23" s="335"/>
      <c r="C23" s="336"/>
      <c r="D23" s="336"/>
      <c r="E23" s="336"/>
      <c r="F23" s="336"/>
      <c r="G23" s="336"/>
      <c r="H23" s="336"/>
      <c r="I23" s="336"/>
      <c r="J23" s="336"/>
      <c r="K23" s="336"/>
      <c r="L23" s="80"/>
      <c r="M23" s="80"/>
      <c r="N23" s="80"/>
      <c r="O23" s="80"/>
      <c r="P23" s="80"/>
      <c r="Q23" s="80"/>
    </row>
    <row r="24" spans="1:17" ht="12.75" customHeight="1" x14ac:dyDescent="0.2">
      <c r="A24" s="81"/>
      <c r="B24" s="335"/>
      <c r="C24" s="336"/>
      <c r="D24" s="336"/>
      <c r="E24" s="336"/>
      <c r="F24" s="336"/>
      <c r="G24" s="336"/>
      <c r="H24" s="336"/>
      <c r="I24" s="336"/>
      <c r="J24" s="336"/>
      <c r="K24" s="336"/>
      <c r="L24" s="80"/>
      <c r="M24" s="80"/>
      <c r="N24" s="80"/>
      <c r="O24" s="80"/>
      <c r="P24" s="80"/>
      <c r="Q24" s="80"/>
    </row>
    <row r="25" spans="1:17" ht="12.75" customHeight="1" x14ac:dyDescent="0.2">
      <c r="A25" s="81"/>
      <c r="B25" s="335"/>
      <c r="C25" s="336"/>
      <c r="D25" s="336"/>
      <c r="E25" s="336"/>
      <c r="F25" s="336"/>
      <c r="G25" s="336"/>
      <c r="H25" s="336"/>
      <c r="I25" s="336"/>
      <c r="J25" s="336"/>
      <c r="K25" s="336"/>
      <c r="L25" s="80"/>
      <c r="M25" s="80"/>
      <c r="N25" s="80"/>
      <c r="O25" s="80"/>
      <c r="P25" s="80"/>
      <c r="Q25" s="80"/>
    </row>
    <row r="26" spans="1:17" ht="12.75" customHeight="1" x14ac:dyDescent="0.2">
      <c r="A26" s="81"/>
      <c r="B26" s="335"/>
      <c r="C26" s="336"/>
      <c r="D26" s="336"/>
      <c r="E26" s="336"/>
      <c r="F26" s="336"/>
      <c r="G26" s="336"/>
      <c r="H26" s="336"/>
      <c r="I26" s="336"/>
      <c r="J26" s="336"/>
      <c r="K26" s="336"/>
      <c r="L26" s="80"/>
      <c r="M26" s="80"/>
      <c r="N26" s="80"/>
      <c r="O26" s="80"/>
      <c r="P26" s="80"/>
      <c r="Q26" s="80"/>
    </row>
    <row r="27" spans="1:17" ht="12.75" customHeight="1" x14ac:dyDescent="0.2">
      <c r="A27" s="81"/>
      <c r="B27" s="335"/>
      <c r="C27" s="336"/>
      <c r="D27" s="336"/>
      <c r="E27" s="336"/>
      <c r="F27" s="336"/>
      <c r="G27" s="336"/>
      <c r="H27" s="336"/>
      <c r="I27" s="336"/>
      <c r="J27" s="336"/>
      <c r="K27" s="336"/>
      <c r="L27" s="80"/>
      <c r="M27" s="80"/>
      <c r="N27" s="80"/>
      <c r="O27" s="80"/>
      <c r="P27" s="80"/>
      <c r="Q27" s="80"/>
    </row>
    <row r="28" spans="1:17" ht="12.75" customHeight="1" x14ac:dyDescent="0.2">
      <c r="A28" s="81"/>
      <c r="B28" s="335"/>
      <c r="C28" s="336"/>
      <c r="D28" s="336"/>
      <c r="E28" s="336"/>
      <c r="F28" s="336"/>
      <c r="G28" s="336"/>
      <c r="H28" s="336"/>
      <c r="I28" s="336"/>
      <c r="J28" s="336"/>
      <c r="K28" s="336"/>
      <c r="L28" s="80"/>
      <c r="M28" s="80"/>
      <c r="N28" s="80"/>
      <c r="O28" s="80"/>
      <c r="P28" s="80"/>
      <c r="Q28" s="80"/>
    </row>
    <row r="29" spans="1:17" ht="23.25" x14ac:dyDescent="0.2">
      <c r="A29" s="81"/>
      <c r="B29" s="136" t="s">
        <v>150</v>
      </c>
      <c r="C29" s="1205" t="s">
        <v>154</v>
      </c>
      <c r="D29" s="1205" t="s">
        <v>155</v>
      </c>
      <c r="E29" s="1205" t="s">
        <v>156</v>
      </c>
      <c r="F29" s="1205" t="s">
        <v>157</v>
      </c>
      <c r="G29" s="1205" t="s">
        <v>159</v>
      </c>
      <c r="H29" s="1205" t="s">
        <v>358</v>
      </c>
      <c r="I29" s="1205" t="s">
        <v>359</v>
      </c>
      <c r="J29" s="1205" t="s">
        <v>360</v>
      </c>
      <c r="K29" s="137" t="s">
        <v>76</v>
      </c>
    </row>
    <row r="30" spans="1:17" x14ac:dyDescent="0.2">
      <c r="A30" s="81"/>
      <c r="B30" s="322">
        <f>Project!B24</f>
        <v>0</v>
      </c>
      <c r="C30" s="1028"/>
      <c r="D30" s="1029"/>
      <c r="E30" s="1029"/>
      <c r="F30" s="1029"/>
      <c r="G30" s="1030"/>
      <c r="H30" s="1030"/>
      <c r="I30" s="1030"/>
      <c r="J30" s="1030"/>
      <c r="K30" s="596">
        <f t="shared" ref="K30:K40" si="0">SUM(C30:J30)</f>
        <v>0</v>
      </c>
    </row>
    <row r="31" spans="1:17" x14ac:dyDescent="0.2">
      <c r="A31" s="81"/>
      <c r="B31" s="322">
        <f>Project!B25</f>
        <v>0</v>
      </c>
      <c r="C31" s="1028"/>
      <c r="D31" s="1029"/>
      <c r="E31" s="1029"/>
      <c r="F31" s="1029"/>
      <c r="G31" s="1030"/>
      <c r="H31" s="1030"/>
      <c r="I31" s="1030"/>
      <c r="J31" s="1030"/>
      <c r="K31" s="596">
        <f t="shared" si="0"/>
        <v>0</v>
      </c>
    </row>
    <row r="32" spans="1:17" x14ac:dyDescent="0.2">
      <c r="A32" s="81"/>
      <c r="B32" s="322">
        <f>Project!B26</f>
        <v>0</v>
      </c>
      <c r="C32" s="1028"/>
      <c r="D32" s="1029"/>
      <c r="E32" s="1029"/>
      <c r="F32" s="1029"/>
      <c r="G32" s="1030"/>
      <c r="H32" s="1030"/>
      <c r="I32" s="1030"/>
      <c r="J32" s="1030"/>
      <c r="K32" s="596">
        <f t="shared" si="0"/>
        <v>0</v>
      </c>
    </row>
    <row r="33" spans="1:14" x14ac:dyDescent="0.2">
      <c r="A33" s="81"/>
      <c r="B33" s="322">
        <f>Project!B27</f>
        <v>0</v>
      </c>
      <c r="C33" s="1028"/>
      <c r="D33" s="1029"/>
      <c r="E33" s="1029"/>
      <c r="F33" s="1029"/>
      <c r="G33" s="1030"/>
      <c r="H33" s="1030"/>
      <c r="I33" s="1030"/>
      <c r="J33" s="1030"/>
      <c r="K33" s="596">
        <f t="shared" si="0"/>
        <v>0</v>
      </c>
    </row>
    <row r="34" spans="1:14" x14ac:dyDescent="0.2">
      <c r="A34" s="81"/>
      <c r="B34" s="322">
        <f>Project!B28</f>
        <v>0</v>
      </c>
      <c r="C34" s="1028"/>
      <c r="D34" s="1029"/>
      <c r="E34" s="1029"/>
      <c r="F34" s="1029"/>
      <c r="G34" s="1030"/>
      <c r="H34" s="1030"/>
      <c r="I34" s="1030"/>
      <c r="J34" s="1030"/>
      <c r="K34" s="596">
        <f t="shared" si="0"/>
        <v>0</v>
      </c>
    </row>
    <row r="35" spans="1:14" x14ac:dyDescent="0.2">
      <c r="A35" s="81"/>
      <c r="B35" s="322">
        <f>Project!B29</f>
        <v>0</v>
      </c>
      <c r="C35" s="1028"/>
      <c r="D35" s="1029"/>
      <c r="E35" s="1029"/>
      <c r="F35" s="1029"/>
      <c r="G35" s="1030"/>
      <c r="H35" s="1030"/>
      <c r="I35" s="1030"/>
      <c r="J35" s="1030"/>
      <c r="K35" s="596">
        <f t="shared" si="0"/>
        <v>0</v>
      </c>
    </row>
    <row r="36" spans="1:14" x14ac:dyDescent="0.2">
      <c r="A36" s="81"/>
      <c r="B36" s="322">
        <f>Project!B30</f>
        <v>0</v>
      </c>
      <c r="C36" s="1028"/>
      <c r="D36" s="1029"/>
      <c r="E36" s="1029"/>
      <c r="F36" s="1029"/>
      <c r="G36" s="1030"/>
      <c r="H36" s="1030"/>
      <c r="I36" s="1030"/>
      <c r="J36" s="1030"/>
      <c r="K36" s="596">
        <f t="shared" si="0"/>
        <v>0</v>
      </c>
    </row>
    <row r="37" spans="1:14" x14ac:dyDescent="0.2">
      <c r="A37" s="81"/>
      <c r="B37" s="322">
        <f>Project!B31</f>
        <v>0</v>
      </c>
      <c r="C37" s="1028"/>
      <c r="D37" s="1029"/>
      <c r="E37" s="1029"/>
      <c r="F37" s="1029"/>
      <c r="G37" s="1030"/>
      <c r="H37" s="1030"/>
      <c r="I37" s="1030"/>
      <c r="J37" s="1030"/>
      <c r="K37" s="596">
        <f t="shared" si="0"/>
        <v>0</v>
      </c>
    </row>
    <row r="38" spans="1:14" x14ac:dyDescent="0.2">
      <c r="A38" s="81"/>
      <c r="B38" s="322">
        <f>Project!B32</f>
        <v>0</v>
      </c>
      <c r="C38" s="1028"/>
      <c r="D38" s="1029"/>
      <c r="E38" s="1029"/>
      <c r="F38" s="1029"/>
      <c r="G38" s="1030"/>
      <c r="H38" s="1030"/>
      <c r="I38" s="1030"/>
      <c r="J38" s="1030"/>
      <c r="K38" s="596">
        <f t="shared" si="0"/>
        <v>0</v>
      </c>
    </row>
    <row r="39" spans="1:14" x14ac:dyDescent="0.2">
      <c r="A39" s="81"/>
      <c r="B39" s="322">
        <f>Project!B33</f>
        <v>0</v>
      </c>
      <c r="C39" s="1028"/>
      <c r="D39" s="1029"/>
      <c r="E39" s="1029"/>
      <c r="F39" s="1029"/>
      <c r="G39" s="1030"/>
      <c r="H39" s="1030"/>
      <c r="I39" s="1030"/>
      <c r="J39" s="1030"/>
      <c r="K39" s="596">
        <f t="shared" si="0"/>
        <v>0</v>
      </c>
    </row>
    <row r="40" spans="1:14" ht="12.75" customHeight="1" x14ac:dyDescent="0.2">
      <c r="A40" s="81"/>
      <c r="B40" s="322">
        <f>Project!B34</f>
        <v>0</v>
      </c>
      <c r="C40" s="1028"/>
      <c r="D40" s="1029"/>
      <c r="E40" s="1029"/>
      <c r="F40" s="1029"/>
      <c r="G40" s="1030"/>
      <c r="H40" s="1030"/>
      <c r="I40" s="1030"/>
      <c r="J40" s="1030"/>
      <c r="K40" s="596">
        <f t="shared" si="0"/>
        <v>0</v>
      </c>
    </row>
    <row r="41" spans="1:14" ht="12.75" customHeight="1" x14ac:dyDescent="0.2">
      <c r="A41" s="81"/>
      <c r="B41" s="146" t="s">
        <v>153</v>
      </c>
      <c r="C41" s="320">
        <f t="shared" ref="C41:K41" si="1">SUM(C30:C40)</f>
        <v>0</v>
      </c>
      <c r="D41" s="320">
        <f t="shared" si="1"/>
        <v>0</v>
      </c>
      <c r="E41" s="320">
        <f t="shared" si="1"/>
        <v>0</v>
      </c>
      <c r="F41" s="320">
        <f t="shared" si="1"/>
        <v>0</v>
      </c>
      <c r="G41" s="320">
        <f t="shared" si="1"/>
        <v>0</v>
      </c>
      <c r="H41" s="320">
        <f t="shared" si="1"/>
        <v>0</v>
      </c>
      <c r="I41" s="320">
        <f t="shared" si="1"/>
        <v>0</v>
      </c>
      <c r="J41" s="1206">
        <f t="shared" si="1"/>
        <v>0</v>
      </c>
      <c r="K41" s="320">
        <f t="shared" si="1"/>
        <v>0</v>
      </c>
    </row>
    <row r="42" spans="1:14" x14ac:dyDescent="0.2">
      <c r="A42" s="81"/>
      <c r="B42" s="146" t="s">
        <v>178</v>
      </c>
      <c r="C42" s="1232">
        <f>Startdatum</f>
        <v>0</v>
      </c>
      <c r="D42" s="1232" t="str">
        <f t="shared" ref="D42:J42" si="2">IF(C43="","",IF(C43&lt;Einddatum,C43+1,""))</f>
        <v/>
      </c>
      <c r="E42" s="1232" t="str">
        <f t="shared" si="2"/>
        <v/>
      </c>
      <c r="F42" s="1232" t="str">
        <f t="shared" si="2"/>
        <v/>
      </c>
      <c r="G42" s="1232" t="str">
        <f t="shared" si="2"/>
        <v/>
      </c>
      <c r="H42" s="1232" t="str">
        <f t="shared" si="2"/>
        <v/>
      </c>
      <c r="I42" s="1232" t="str">
        <f t="shared" si="2"/>
        <v/>
      </c>
      <c r="J42" s="1232" t="str">
        <f t="shared" si="2"/>
        <v/>
      </c>
      <c r="K42" s="166"/>
      <c r="L42" s="323"/>
      <c r="M42" s="323"/>
      <c r="N42" s="323"/>
    </row>
    <row r="43" spans="1:14" x14ac:dyDescent="0.2">
      <c r="A43" s="81"/>
      <c r="B43" s="324" t="s">
        <v>151</v>
      </c>
      <c r="C43" s="1031"/>
      <c r="D43" s="1031"/>
      <c r="E43" s="1031"/>
      <c r="F43" s="1031"/>
      <c r="G43" s="1031"/>
      <c r="H43" s="1031"/>
      <c r="I43" s="1031"/>
      <c r="J43" s="1031"/>
      <c r="K43" s="167"/>
      <c r="L43" s="323"/>
      <c r="M43" s="323"/>
      <c r="N43" s="323"/>
    </row>
    <row r="44" spans="1:14" ht="15" x14ac:dyDescent="0.2">
      <c r="A44" s="81"/>
      <c r="B44" s="1207"/>
      <c r="C44" s="1208"/>
      <c r="D44" s="1209"/>
      <c r="E44" s="1208"/>
      <c r="F44" s="1208"/>
      <c r="G44" s="1208"/>
      <c r="H44" s="1208"/>
      <c r="I44" s="1208"/>
      <c r="J44" s="1208"/>
      <c r="K44" s="81"/>
    </row>
    <row r="45" spans="1:14" ht="20.25" x14ac:dyDescent="0.3">
      <c r="A45" s="1208"/>
      <c r="B45" s="1210" t="s">
        <v>356</v>
      </c>
      <c r="C45" s="1211"/>
      <c r="D45" s="1212"/>
      <c r="E45" s="1213"/>
      <c r="F45" s="1214"/>
      <c r="G45" s="1214"/>
      <c r="H45" s="1214"/>
      <c r="I45" s="1214"/>
      <c r="J45" s="1214"/>
      <c r="K45" s="1215"/>
    </row>
    <row r="46" spans="1:14" ht="15" x14ac:dyDescent="0.2">
      <c r="A46" s="1208"/>
      <c r="B46" s="1216" t="s">
        <v>357</v>
      </c>
    </row>
    <row r="47" spans="1:14" ht="15" x14ac:dyDescent="0.2">
      <c r="A47" s="1208"/>
      <c r="B47" s="1217" t="s">
        <v>654</v>
      </c>
      <c r="C47" s="1218"/>
      <c r="D47" s="1218"/>
      <c r="E47" s="1218"/>
      <c r="F47" s="1218"/>
      <c r="G47" s="1218"/>
      <c r="H47" s="1218"/>
      <c r="I47" s="1218"/>
      <c r="J47" s="1218"/>
      <c r="K47" s="1218"/>
    </row>
    <row r="48" spans="1:14" ht="15" x14ac:dyDescent="0.2">
      <c r="A48" s="1208"/>
      <c r="B48" s="80"/>
    </row>
    <row r="49" spans="1:11" ht="15" x14ac:dyDescent="0.2">
      <c r="A49" s="1208"/>
      <c r="B49" s="80"/>
    </row>
    <row r="50" spans="1:11" ht="15" x14ac:dyDescent="0.2">
      <c r="A50" s="1208"/>
      <c r="B50" s="80"/>
    </row>
    <row r="51" spans="1:11" ht="15" x14ac:dyDescent="0.2">
      <c r="A51" s="1208"/>
      <c r="B51" s="80"/>
    </row>
    <row r="52" spans="1:11" ht="15" x14ac:dyDescent="0.2">
      <c r="A52" s="1208"/>
      <c r="B52" s="80"/>
    </row>
    <row r="53" spans="1:11" ht="15" x14ac:dyDescent="0.2">
      <c r="A53" s="1208"/>
      <c r="B53" s="80"/>
    </row>
    <row r="54" spans="1:11" x14ac:dyDescent="0.2">
      <c r="B54" s="80"/>
    </row>
    <row r="55" spans="1:11" x14ac:dyDescent="0.2">
      <c r="B55" s="80"/>
    </row>
    <row r="56" spans="1:11" x14ac:dyDescent="0.2">
      <c r="B56" s="80"/>
    </row>
    <row r="62" spans="1:11" ht="20.25" x14ac:dyDescent="0.3">
      <c r="B62" s="1210" t="s">
        <v>158</v>
      </c>
      <c r="C62" s="1211"/>
      <c r="D62" s="1212"/>
      <c r="E62" s="1213"/>
      <c r="F62" s="1214"/>
      <c r="G62" s="1214"/>
      <c r="H62" s="1214"/>
      <c r="I62" s="1214"/>
      <c r="J62" s="1214"/>
      <c r="K62" s="1215"/>
    </row>
    <row r="63" spans="1:11" x14ac:dyDescent="0.2">
      <c r="B63" s="1219"/>
      <c r="C63" s="1220"/>
      <c r="D63" s="1220"/>
      <c r="E63" s="1220"/>
      <c r="F63" s="1220"/>
      <c r="G63" s="1220"/>
      <c r="H63" s="1220"/>
      <c r="I63" s="1220"/>
      <c r="J63" s="1220"/>
      <c r="K63" s="1221"/>
    </row>
    <row r="64" spans="1:11" x14ac:dyDescent="0.2">
      <c r="B64" s="1222"/>
      <c r="C64" s="1223"/>
      <c r="D64" s="1223"/>
      <c r="E64" s="1223"/>
      <c r="F64" s="1223"/>
      <c r="G64" s="1223"/>
      <c r="H64" s="1223"/>
      <c r="I64" s="1223"/>
      <c r="J64" s="1223"/>
      <c r="K64" s="1224"/>
    </row>
    <row r="65" spans="2:11" x14ac:dyDescent="0.2">
      <c r="B65" s="1222"/>
      <c r="C65" s="1223"/>
      <c r="D65" s="1223"/>
      <c r="E65" s="1223"/>
      <c r="F65" s="1223"/>
      <c r="G65" s="1223"/>
      <c r="H65" s="1223"/>
      <c r="I65" s="1223"/>
      <c r="J65" s="1223"/>
      <c r="K65" s="1224"/>
    </row>
    <row r="66" spans="2:11" x14ac:dyDescent="0.2">
      <c r="B66" s="1222"/>
      <c r="C66" s="1223"/>
      <c r="D66" s="1223"/>
      <c r="E66" s="1223"/>
      <c r="F66" s="1223"/>
      <c r="G66" s="1223"/>
      <c r="H66" s="1223"/>
      <c r="I66" s="1223"/>
      <c r="J66" s="1223"/>
      <c r="K66" s="1224"/>
    </row>
    <row r="67" spans="2:11" x14ac:dyDescent="0.2">
      <c r="B67" s="1222"/>
      <c r="C67" s="1223"/>
      <c r="D67" s="1223"/>
      <c r="E67" s="1223"/>
      <c r="F67" s="1223"/>
      <c r="G67" s="1223"/>
      <c r="H67" s="1223"/>
      <c r="I67" s="1223"/>
      <c r="J67" s="1223"/>
      <c r="K67" s="1224"/>
    </row>
    <row r="68" spans="2:11" x14ac:dyDescent="0.2">
      <c r="B68" s="1222"/>
      <c r="C68" s="1223"/>
      <c r="D68" s="1223"/>
      <c r="E68" s="1223"/>
      <c r="F68" s="1223"/>
      <c r="G68" s="1223"/>
      <c r="H68" s="1223"/>
      <c r="I68" s="1223"/>
      <c r="J68" s="1223"/>
      <c r="K68" s="1224"/>
    </row>
    <row r="69" spans="2:11" x14ac:dyDescent="0.2">
      <c r="B69" s="1222"/>
      <c r="C69" s="1223"/>
      <c r="D69" s="1223"/>
      <c r="E69" s="1223"/>
      <c r="F69" s="1223"/>
      <c r="G69" s="1223"/>
      <c r="H69" s="1223"/>
      <c r="I69" s="1223"/>
      <c r="J69" s="1223"/>
      <c r="K69" s="1224"/>
    </row>
    <row r="70" spans="2:11" x14ac:dyDescent="0.2">
      <c r="B70" s="1222"/>
      <c r="C70" s="1223"/>
      <c r="D70" s="1223"/>
      <c r="E70" s="1223"/>
      <c r="F70" s="1223"/>
      <c r="G70" s="1223"/>
      <c r="H70" s="1223"/>
      <c r="I70" s="1223"/>
      <c r="J70" s="1223"/>
      <c r="K70" s="1224"/>
    </row>
    <row r="71" spans="2:11" x14ac:dyDescent="0.2">
      <c r="B71" s="1222"/>
      <c r="C71" s="1223"/>
      <c r="D71" s="1223"/>
      <c r="E71" s="1223"/>
      <c r="F71" s="1223"/>
      <c r="G71" s="1223"/>
      <c r="H71" s="1223"/>
      <c r="I71" s="1223"/>
      <c r="J71" s="1223"/>
      <c r="K71" s="1224"/>
    </row>
    <row r="72" spans="2:11" x14ac:dyDescent="0.2">
      <c r="B72" s="1222"/>
      <c r="C72" s="1223"/>
      <c r="D72" s="1223"/>
      <c r="E72" s="1223"/>
      <c r="F72" s="1223"/>
      <c r="G72" s="1223"/>
      <c r="H72" s="1223"/>
      <c r="I72" s="1223"/>
      <c r="J72" s="1223"/>
      <c r="K72" s="1224"/>
    </row>
    <row r="73" spans="2:11" x14ac:dyDescent="0.2">
      <c r="B73" s="1222"/>
      <c r="C73" s="1223"/>
      <c r="D73" s="1223"/>
      <c r="E73" s="1223"/>
      <c r="F73" s="1223"/>
      <c r="G73" s="1223"/>
      <c r="H73" s="1223"/>
      <c r="I73" s="1223"/>
      <c r="J73" s="1223"/>
      <c r="K73" s="1224"/>
    </row>
    <row r="74" spans="2:11" x14ac:dyDescent="0.2">
      <c r="B74" s="1222"/>
      <c r="C74" s="1223"/>
      <c r="D74" s="1223"/>
      <c r="E74" s="1223"/>
      <c r="F74" s="1223"/>
      <c r="G74" s="1223"/>
      <c r="H74" s="1223"/>
      <c r="I74" s="1223"/>
      <c r="J74" s="1223"/>
      <c r="K74" s="1224"/>
    </row>
    <row r="75" spans="2:11" x14ac:dyDescent="0.2">
      <c r="B75" s="1222"/>
      <c r="C75" s="1223"/>
      <c r="D75" s="1223"/>
      <c r="E75" s="1223"/>
      <c r="F75" s="1223"/>
      <c r="G75" s="1223"/>
      <c r="H75" s="1223"/>
      <c r="I75" s="1223"/>
      <c r="J75" s="1223"/>
      <c r="K75" s="1224"/>
    </row>
    <row r="76" spans="2:11" x14ac:dyDescent="0.2">
      <c r="B76" s="1222"/>
      <c r="C76" s="1223"/>
      <c r="D76" s="1223"/>
      <c r="E76" s="1223"/>
      <c r="F76" s="1223"/>
      <c r="G76" s="1223"/>
      <c r="H76" s="1223"/>
      <c r="I76" s="1223"/>
      <c r="J76" s="1223"/>
      <c r="K76" s="1224"/>
    </row>
    <row r="77" spans="2:11" x14ac:dyDescent="0.2">
      <c r="B77" s="1222"/>
      <c r="C77" s="1223"/>
      <c r="D77" s="1223"/>
      <c r="E77" s="1223"/>
      <c r="F77" s="1223"/>
      <c r="G77" s="1223"/>
      <c r="H77" s="1223"/>
      <c r="I77" s="1223"/>
      <c r="J77" s="1223"/>
      <c r="K77" s="1224"/>
    </row>
    <row r="78" spans="2:11" x14ac:dyDescent="0.2">
      <c r="B78" s="1222"/>
      <c r="C78" s="1223"/>
      <c r="D78" s="1223"/>
      <c r="E78" s="1223"/>
      <c r="F78" s="1223"/>
      <c r="G78" s="1223"/>
      <c r="H78" s="1223"/>
      <c r="I78" s="1223"/>
      <c r="J78" s="1223"/>
      <c r="K78" s="1224"/>
    </row>
    <row r="79" spans="2:11" x14ac:dyDescent="0.2">
      <c r="B79" s="1222"/>
      <c r="C79" s="1223"/>
      <c r="D79" s="1223"/>
      <c r="E79" s="1223"/>
      <c r="F79" s="1223"/>
      <c r="G79" s="1223"/>
      <c r="H79" s="1223"/>
      <c r="I79" s="1223"/>
      <c r="J79" s="1223"/>
      <c r="K79" s="1224"/>
    </row>
    <row r="80" spans="2:11" x14ac:dyDescent="0.2">
      <c r="B80" s="1222"/>
      <c r="C80" s="1223"/>
      <c r="D80" s="1223"/>
      <c r="E80" s="1223"/>
      <c r="F80" s="1223"/>
      <c r="G80" s="1223"/>
      <c r="H80" s="1223"/>
      <c r="I80" s="1223"/>
      <c r="J80" s="1223"/>
      <c r="K80" s="1224"/>
    </row>
    <row r="81" spans="2:11" x14ac:dyDescent="0.2">
      <c r="B81" s="1225"/>
      <c r="C81" s="1226"/>
      <c r="D81" s="1226"/>
      <c r="E81" s="1226"/>
      <c r="F81" s="1226"/>
      <c r="G81" s="1226"/>
      <c r="H81" s="1226"/>
      <c r="I81" s="1226"/>
      <c r="J81" s="1226"/>
      <c r="K81" s="1227"/>
    </row>
  </sheetData>
  <sheetProtection algorithmName="SHA-512" hashValue="7zmEqY3fNldHFLktLCwZX826ZMsZV0BlHmqT3xurLJ9TkKOkhqoKdL6nY8o3qTaaRE8sjaxQm0r2Vdv6MZdErg==" saltValue="SXEvpCE1R//gBLIXNPa9Rg==" spinCount="100000" sheet="1" objects="1" scenarios="1"/>
  <phoneticPr fontId="4" type="noConversion"/>
  <pageMargins left="0.23622047244094491" right="0.23622047244094491" top="0.74803149606299213" bottom="0.74803149606299213" header="0.31496062992125984" footer="0.31496062992125984"/>
  <pageSetup paperSize="9" scale="57" orientation="portrait" r:id="rId1"/>
  <headerFooter alignWithMargins="0"/>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105">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XXjM1kR6VYcIDJ/Vb2r7FTyCTX8Q0IbYek5a6drAkCDDTsPcc1T+MKMqfGvrG/CELLMoPhw77v7aMhoFVpubKw==" saltValue="N8qzpJbnaOdkoYEr+CZY4Q=="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106">
    <tabColor rgb="FFFFFF00"/>
    <pageSetUpPr fitToPage="1"/>
  </sheetPr>
  <dimension ref="A1:N156"/>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7.7109375" style="23" customWidth="1"/>
    <col min="9" max="10" width="8" style="23" customWidth="1"/>
    <col min="11" max="16384" width="8" style="23"/>
  </cols>
  <sheetData>
    <row r="1" spans="1:9" ht="15.75" x14ac:dyDescent="0.25">
      <c r="A1" s="45"/>
      <c r="B1" s="56" t="s">
        <v>409</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Project!B34</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671"/>
      <c r="D8" s="607"/>
      <c r="E8" s="994" t="str">
        <f>Project!C34</f>
        <v>&lt;maak een keuze&gt;</v>
      </c>
      <c r="F8" s="995"/>
      <c r="G8" s="996"/>
    </row>
    <row r="9" spans="1:9" x14ac:dyDescent="0.2">
      <c r="A9" s="49"/>
      <c r="B9" s="316" t="s">
        <v>520</v>
      </c>
      <c r="C9" s="316"/>
      <c r="D9" s="49"/>
      <c r="E9" s="999" t="s">
        <v>368</v>
      </c>
      <c r="F9" s="1228"/>
      <c r="G9" s="1229"/>
      <c r="I9" s="28"/>
    </row>
    <row r="10" spans="1:9" ht="14.25" customHeight="1" x14ac:dyDescent="0.2">
      <c r="A10" s="49"/>
      <c r="B10" s="696" t="s">
        <v>405</v>
      </c>
      <c r="C10" s="696"/>
      <c r="D10" s="48"/>
      <c r="E10" s="999" t="s">
        <v>368</v>
      </c>
      <c r="F10" s="1228"/>
      <c r="G10" s="1229"/>
      <c r="I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ht="14.25" customHeight="1"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19">
        <v>0</v>
      </c>
    </row>
    <row r="32" spans="2:7" x14ac:dyDescent="0.2">
      <c r="B32" s="1022"/>
      <c r="C32" s="1022"/>
      <c r="D32" s="1022"/>
      <c r="E32" s="1022"/>
      <c r="F32" s="1022"/>
      <c r="G32" s="1019">
        <v>0</v>
      </c>
    </row>
    <row r="33" spans="2:7" x14ac:dyDescent="0.2">
      <c r="B33" s="712"/>
      <c r="C33" s="712"/>
      <c r="D33" s="712"/>
      <c r="E33" s="712"/>
      <c r="F33" s="713" t="s">
        <v>76</v>
      </c>
      <c r="G33" s="714">
        <f>SUM(G27:G32)</f>
        <v>0</v>
      </c>
    </row>
    <row r="34" spans="2:7" x14ac:dyDescent="0.2">
      <c r="G34" s="32"/>
    </row>
    <row r="35" spans="2:7" x14ac:dyDescent="0.2">
      <c r="B35" s="618" t="s">
        <v>214</v>
      </c>
      <c r="C35" s="618"/>
      <c r="D35" s="622"/>
      <c r="E35" s="623"/>
      <c r="F35" s="703"/>
      <c r="G35" s="704"/>
    </row>
    <row r="36" spans="2:7" x14ac:dyDescent="0.2">
      <c r="B36" s="707" t="s">
        <v>101</v>
      </c>
      <c r="C36" s="709"/>
      <c r="D36" s="709"/>
      <c r="E36" s="707"/>
      <c r="F36" s="707"/>
      <c r="G36" s="710" t="s">
        <v>1</v>
      </c>
    </row>
    <row r="37" spans="2:7" ht="14.25" customHeight="1" x14ac:dyDescent="0.2">
      <c r="B37" s="1022"/>
      <c r="C37" s="1022"/>
      <c r="D37" s="1022"/>
      <c r="E37" s="1022"/>
      <c r="F37" s="1022"/>
      <c r="G37" s="1021">
        <v>0</v>
      </c>
    </row>
    <row r="38" spans="2:7" x14ac:dyDescent="0.2">
      <c r="B38" s="1022"/>
      <c r="C38" s="1022"/>
      <c r="D38" s="1022"/>
      <c r="E38" s="1022"/>
      <c r="F38" s="1022"/>
      <c r="G38" s="1021">
        <v>0</v>
      </c>
    </row>
    <row r="39" spans="2:7" x14ac:dyDescent="0.2">
      <c r="B39" s="1022"/>
      <c r="C39" s="1022"/>
      <c r="D39" s="1022"/>
      <c r="E39" s="1022"/>
      <c r="F39" s="1022"/>
      <c r="G39" s="1021">
        <v>0</v>
      </c>
    </row>
    <row r="40" spans="2:7" x14ac:dyDescent="0.2">
      <c r="B40" s="1022"/>
      <c r="C40" s="1022"/>
      <c r="D40" s="1022"/>
      <c r="E40" s="1022"/>
      <c r="F40" s="1022"/>
      <c r="G40" s="1021">
        <v>0</v>
      </c>
    </row>
    <row r="41" spans="2:7" x14ac:dyDescent="0.2">
      <c r="B41" s="1022"/>
      <c r="C41" s="1022"/>
      <c r="D41" s="1022"/>
      <c r="E41" s="1022"/>
      <c r="F41" s="1022"/>
      <c r="G41" s="1021">
        <v>0</v>
      </c>
    </row>
    <row r="42" spans="2:7" x14ac:dyDescent="0.2">
      <c r="B42" s="1022"/>
      <c r="C42" s="1022"/>
      <c r="D42" s="1022"/>
      <c r="E42" s="1022"/>
      <c r="F42" s="1022"/>
      <c r="G42" s="1021">
        <v>0</v>
      </c>
    </row>
    <row r="43" spans="2:7" x14ac:dyDescent="0.2">
      <c r="B43" s="1022"/>
      <c r="C43" s="1022"/>
      <c r="D43" s="1022"/>
      <c r="E43" s="1022"/>
      <c r="F43" s="1022"/>
      <c r="G43" s="1021">
        <v>0</v>
      </c>
    </row>
    <row r="44" spans="2:7" x14ac:dyDescent="0.2">
      <c r="B44" s="1022"/>
      <c r="C44" s="1022"/>
      <c r="D44" s="1022"/>
      <c r="E44" s="1022"/>
      <c r="F44" s="1022"/>
      <c r="G44" s="1021">
        <v>0</v>
      </c>
    </row>
    <row r="45" spans="2:7" x14ac:dyDescent="0.2">
      <c r="B45" s="1022"/>
      <c r="C45" s="1022"/>
      <c r="D45" s="1022"/>
      <c r="E45" s="1022"/>
      <c r="F45" s="1022"/>
      <c r="G45" s="1021">
        <v>0</v>
      </c>
    </row>
    <row r="46" spans="2:7" x14ac:dyDescent="0.2">
      <c r="B46" s="1022"/>
      <c r="C46" s="1022"/>
      <c r="D46" s="1022"/>
      <c r="E46" s="1022"/>
      <c r="F46" s="1022"/>
      <c r="G46" s="1021">
        <v>0</v>
      </c>
    </row>
    <row r="47" spans="2:7" x14ac:dyDescent="0.2">
      <c r="B47" s="711"/>
      <c r="C47" s="712"/>
      <c r="D47" s="712"/>
      <c r="E47" s="712"/>
      <c r="F47" s="713" t="s">
        <v>76</v>
      </c>
      <c r="G47" s="714">
        <f>SUM(G37:G46)</f>
        <v>0</v>
      </c>
    </row>
    <row r="48" spans="2:7" x14ac:dyDescent="0.2">
      <c r="G48" s="32"/>
    </row>
    <row r="49" spans="2:7" x14ac:dyDescent="0.2">
      <c r="B49" s="618" t="s">
        <v>208</v>
      </c>
      <c r="C49" s="618"/>
      <c r="D49" s="622"/>
      <c r="E49" s="623"/>
      <c r="F49" s="703"/>
      <c r="G49" s="704"/>
    </row>
    <row r="50" spans="2:7" x14ac:dyDescent="0.2">
      <c r="B50" s="707" t="s">
        <v>101</v>
      </c>
      <c r="C50" s="709"/>
      <c r="D50" s="709"/>
      <c r="E50" s="707"/>
      <c r="F50" s="707"/>
      <c r="G50" s="710" t="s">
        <v>1</v>
      </c>
    </row>
    <row r="51" spans="2:7" x14ac:dyDescent="0.2">
      <c r="B51" s="1022"/>
      <c r="C51" s="1022"/>
      <c r="D51" s="1022"/>
      <c r="E51" s="1022"/>
      <c r="F51" s="1022"/>
      <c r="G51" s="1021">
        <v>0</v>
      </c>
    </row>
    <row r="52" spans="2:7" x14ac:dyDescent="0.2">
      <c r="B52" s="1022"/>
      <c r="C52" s="1022"/>
      <c r="D52" s="1022"/>
      <c r="E52" s="1022"/>
      <c r="F52" s="1022"/>
      <c r="G52" s="1021">
        <v>0</v>
      </c>
    </row>
    <row r="53" spans="2:7" x14ac:dyDescent="0.2">
      <c r="B53" s="1022"/>
      <c r="C53" s="1022"/>
      <c r="D53" s="1022"/>
      <c r="E53" s="1022"/>
      <c r="F53" s="1022"/>
      <c r="G53" s="1021">
        <v>0</v>
      </c>
    </row>
    <row r="54" spans="2:7" x14ac:dyDescent="0.2">
      <c r="B54" s="1022"/>
      <c r="C54" s="1022"/>
      <c r="D54" s="1022"/>
      <c r="E54" s="1022"/>
      <c r="F54" s="1022"/>
      <c r="G54" s="1021">
        <v>0</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19">
        <v>0</v>
      </c>
    </row>
    <row r="59" spans="2:7" x14ac:dyDescent="0.2">
      <c r="B59" s="1022"/>
      <c r="C59" s="1022"/>
      <c r="D59" s="1022"/>
      <c r="E59" s="1022"/>
      <c r="F59" s="1022"/>
      <c r="G59" s="1019">
        <v>0</v>
      </c>
    </row>
    <row r="60" spans="2:7" x14ac:dyDescent="0.2">
      <c r="B60" s="1022"/>
      <c r="C60" s="1022"/>
      <c r="D60" s="1022"/>
      <c r="E60" s="1022"/>
      <c r="F60" s="1022"/>
      <c r="G60" s="1019">
        <v>0</v>
      </c>
    </row>
    <row r="61" spans="2:7" x14ac:dyDescent="0.2">
      <c r="B61" s="711"/>
      <c r="C61" s="712"/>
      <c r="D61" s="712"/>
      <c r="E61" s="712"/>
      <c r="F61" s="713" t="s">
        <v>76</v>
      </c>
      <c r="G61" s="714">
        <f>SUM(G51:G60)</f>
        <v>0</v>
      </c>
    </row>
    <row r="62" spans="2:7" x14ac:dyDescent="0.2">
      <c r="B62" s="711"/>
      <c r="C62" s="711"/>
      <c r="D62" s="711"/>
      <c r="E62" s="711"/>
      <c r="F62" s="711"/>
      <c r="G62" s="717"/>
    </row>
    <row r="63" spans="2:7" x14ac:dyDescent="0.2">
      <c r="B63" s="618" t="str">
        <f>IF(ISERROR(SEARCH("aardgas",Project!$B$16,1)&gt;0),"A5 Niet van toepassing","A5 Randvoorwaardelijke innovatie")</f>
        <v>A5 Niet van toepassing</v>
      </c>
      <c r="C63" s="618"/>
      <c r="D63" s="622"/>
      <c r="E63" s="623"/>
      <c r="F63" s="703"/>
      <c r="G63" s="704"/>
    </row>
    <row r="64" spans="2:7" x14ac:dyDescent="0.2">
      <c r="B64" s="707" t="str">
        <f>IF(ISERROR(SEARCH("aardgas",Project!$B$16,1)&gt;0),"Niet van toepassing","Omschrijving kosten")</f>
        <v>Niet van toepassing</v>
      </c>
      <c r="C64" s="709"/>
      <c r="D64" s="709"/>
      <c r="E64" s="707"/>
      <c r="F64" s="707"/>
      <c r="G64" s="710" t="str">
        <f>IF(ISERROR(SEARCH("aardgas",Project!$B$16,1)&gt;0),"","Kosten €")</f>
        <v/>
      </c>
    </row>
    <row r="65" spans="2:7" x14ac:dyDescent="0.2">
      <c r="B65" s="1022"/>
      <c r="C65" s="1022"/>
      <c r="D65" s="1022"/>
      <c r="E65" s="1022"/>
      <c r="F65" s="1022"/>
      <c r="G65" s="1021">
        <v>0</v>
      </c>
    </row>
    <row r="66" spans="2:7" x14ac:dyDescent="0.2">
      <c r="B66" s="1022"/>
      <c r="C66" s="1022"/>
      <c r="D66" s="1022"/>
      <c r="E66" s="1022"/>
      <c r="F66" s="1022"/>
      <c r="G66" s="1021">
        <v>0</v>
      </c>
    </row>
    <row r="67" spans="2:7" x14ac:dyDescent="0.2">
      <c r="B67" s="1022"/>
      <c r="C67" s="1022"/>
      <c r="D67" s="1022"/>
      <c r="E67" s="1022"/>
      <c r="F67" s="1022"/>
      <c r="G67" s="1019">
        <v>0</v>
      </c>
    </row>
    <row r="68" spans="2:7" x14ac:dyDescent="0.2">
      <c r="B68" s="1022"/>
      <c r="C68" s="1022"/>
      <c r="D68" s="1022"/>
      <c r="E68" s="1022"/>
      <c r="F68" s="1022"/>
      <c r="G68" s="1019">
        <v>0</v>
      </c>
    </row>
    <row r="69" spans="2:7" x14ac:dyDescent="0.2">
      <c r="B69" s="1022"/>
      <c r="C69" s="1022"/>
      <c r="D69" s="1022"/>
      <c r="E69" s="1022"/>
      <c r="F69" s="1022"/>
      <c r="G69" s="1019">
        <v>0</v>
      </c>
    </row>
    <row r="70" spans="2:7" x14ac:dyDescent="0.2">
      <c r="B70" s="711"/>
      <c r="C70" s="712"/>
      <c r="D70" s="712"/>
      <c r="E70" s="712"/>
      <c r="F70" s="713" t="s">
        <v>64</v>
      </c>
      <c r="G70" s="714">
        <f>SUM(G65:G69)</f>
        <v>0</v>
      </c>
    </row>
    <row r="71" spans="2:7" ht="15" thickBot="1" x14ac:dyDescent="0.25">
      <c r="B71" s="711"/>
      <c r="C71" s="711"/>
      <c r="D71" s="711"/>
      <c r="E71" s="711"/>
      <c r="F71" s="711"/>
      <c r="G71" s="717"/>
    </row>
    <row r="72" spans="2:7" ht="15" thickTop="1" x14ac:dyDescent="0.2">
      <c r="B72" s="718" t="s">
        <v>77</v>
      </c>
      <c r="C72" s="711"/>
      <c r="D72" s="718"/>
      <c r="E72" s="711"/>
      <c r="F72" s="711"/>
      <c r="G72" s="719">
        <f>G61+G47+G33+G23+G70</f>
        <v>0</v>
      </c>
    </row>
    <row r="73" spans="2:7" x14ac:dyDescent="0.2">
      <c r="B73" s="33"/>
      <c r="C73" s="33"/>
      <c r="D73" s="33"/>
      <c r="G73" s="34"/>
    </row>
    <row r="74" spans="2:7" x14ac:dyDescent="0.2">
      <c r="B74" s="618" t="s">
        <v>190</v>
      </c>
      <c r="C74" s="618"/>
      <c r="D74" s="622"/>
      <c r="E74" s="623"/>
      <c r="F74" s="703"/>
      <c r="G74" s="704"/>
    </row>
    <row r="75" spans="2:7" x14ac:dyDescent="0.2">
      <c r="B75" s="27"/>
      <c r="C75" s="28"/>
      <c r="D75" s="27"/>
      <c r="E75" s="27"/>
      <c r="F75" s="27"/>
      <c r="G75" s="30"/>
    </row>
    <row r="76" spans="2:7" x14ac:dyDescent="0.2">
      <c r="B76" s="618" t="s">
        <v>244</v>
      </c>
      <c r="C76" s="618"/>
      <c r="D76" s="622"/>
      <c r="E76" s="623"/>
      <c r="F76" s="703"/>
      <c r="G76" s="704"/>
    </row>
    <row r="77" spans="2:7" x14ac:dyDescent="0.2">
      <c r="B77" s="731" t="str">
        <f>IF(G79=0,"N.B. Het invullen van tabblad Exploitatie is"&amp;IF(E10=Lijsten!$J$73," niet "," ")&amp;"verplicht bij dit type projecten","")</f>
        <v>N.B. Het invullen van tabblad Exploitatie is verplicht bij dit type projecten</v>
      </c>
      <c r="C77" s="732"/>
      <c r="D77" s="732"/>
      <c r="E77" s="733"/>
      <c r="F77" s="733"/>
      <c r="G77" s="734"/>
    </row>
    <row r="78" spans="2:7" x14ac:dyDescent="0.2">
      <c r="B78" s="735"/>
      <c r="C78" s="735"/>
      <c r="D78" s="735"/>
      <c r="E78" s="735"/>
      <c r="F78" s="735"/>
      <c r="G78" s="736" t="s">
        <v>245</v>
      </c>
    </row>
    <row r="79" spans="2:7" x14ac:dyDescent="0.2">
      <c r="B79" s="737" t="str">
        <f>"Exploitatiewinst uit Exploitatie-tabblad     "&amp;IF(G79&gt;0,"","(Een negatief saldo wordt niet overgenomen, omdat daarbij geen sprake is van 'winst'.)")</f>
        <v>Exploitatiewinst uit Exploitatie-tabblad     (Een negatief saldo wordt niet overgenomen, omdat daarbij geen sprake is van 'winst'.)</v>
      </c>
      <c r="C79" s="737"/>
      <c r="D79" s="737"/>
      <c r="E79" s="737"/>
      <c r="F79" s="737"/>
      <c r="G79" s="738">
        <f>IF('Exploitatie P'!AB58&gt;0,'Exploitatie P'!AB58,0)</f>
        <v>0</v>
      </c>
    </row>
    <row r="80" spans="2:7" x14ac:dyDescent="0.2">
      <c r="B80" s="1170" t="str">
        <f>IF(E10=Lijsten!$J$73,"Exploitatiewinst uit separaat overzicht","Neem bedrag uit Exploitatie-tabblad over")</f>
        <v>Neem bedrag uit Exploitatie-tabblad over</v>
      </c>
      <c r="C80" s="735"/>
      <c r="D80" s="735"/>
      <c r="E80" s="735"/>
      <c r="F80" s="735"/>
      <c r="G80" s="1093"/>
    </row>
    <row r="81" spans="2:8" x14ac:dyDescent="0.2">
      <c r="B81" s="739"/>
      <c r="C81" s="735"/>
      <c r="D81" s="735"/>
      <c r="E81" s="735"/>
      <c r="F81" s="735"/>
      <c r="G81" s="740"/>
    </row>
    <row r="82" spans="2:8" x14ac:dyDescent="0.2">
      <c r="B82" s="735"/>
      <c r="C82" s="735"/>
      <c r="D82" s="735"/>
      <c r="E82" s="735"/>
      <c r="F82" s="741" t="s">
        <v>76</v>
      </c>
      <c r="G82" s="742">
        <f>G80</f>
        <v>0</v>
      </c>
    </row>
    <row r="83" spans="2:8" x14ac:dyDescent="0.2">
      <c r="B83" s="318"/>
      <c r="C83" s="318"/>
      <c r="D83" s="318"/>
      <c r="E83" s="318"/>
      <c r="F83" s="318"/>
      <c r="G83" s="32"/>
    </row>
    <row r="84" spans="2:8" x14ac:dyDescent="0.2">
      <c r="B84" s="618" t="s">
        <v>218</v>
      </c>
      <c r="C84" s="25"/>
      <c r="D84" s="24"/>
      <c r="E84" s="24"/>
      <c r="F84" s="24"/>
      <c r="G84" s="37"/>
    </row>
    <row r="85" spans="2:8" x14ac:dyDescent="0.2">
      <c r="B85" s="640" t="s">
        <v>107</v>
      </c>
      <c r="C85" s="647"/>
      <c r="D85" s="647"/>
      <c r="E85" s="647"/>
      <c r="F85" s="647"/>
      <c r="G85" s="602" t="s">
        <v>64</v>
      </c>
      <c r="H85" s="614"/>
    </row>
    <row r="86" spans="2:8" x14ac:dyDescent="0.2">
      <c r="B86" s="651" t="s">
        <v>219</v>
      </c>
      <c r="C86" s="652" t="s">
        <v>406</v>
      </c>
      <c r="D86" s="652"/>
      <c r="E86" s="652"/>
      <c r="F86" s="652"/>
      <c r="G86" s="601">
        <f>G72</f>
        <v>0</v>
      </c>
      <c r="H86" s="607"/>
    </row>
    <row r="87" spans="2:8" x14ac:dyDescent="0.2">
      <c r="B87" s="651" t="s">
        <v>220</v>
      </c>
      <c r="C87" s="652" t="s">
        <v>193</v>
      </c>
      <c r="D87" s="652"/>
      <c r="E87" s="652"/>
      <c r="F87" s="652"/>
      <c r="G87" s="601">
        <f>G82</f>
        <v>0</v>
      </c>
      <c r="H87" s="607"/>
    </row>
    <row r="88" spans="2:8" ht="15" x14ac:dyDescent="0.2">
      <c r="B88" s="606"/>
      <c r="C88" s="606"/>
      <c r="D88" s="607"/>
      <c r="E88" s="607"/>
      <c r="F88" s="607"/>
      <c r="G88" s="607"/>
      <c r="H88" s="46"/>
    </row>
    <row r="89" spans="2:8" x14ac:dyDescent="0.2">
      <c r="B89" s="651" t="s">
        <v>221</v>
      </c>
      <c r="C89" s="652" t="s">
        <v>192</v>
      </c>
      <c r="D89" s="654"/>
      <c r="E89" s="654"/>
      <c r="F89" s="654"/>
      <c r="G89" s="655">
        <f>G86-G87</f>
        <v>0</v>
      </c>
      <c r="H89" s="658"/>
    </row>
    <row r="90" spans="2:8" x14ac:dyDescent="0.2">
      <c r="B90" s="656"/>
      <c r="C90" s="656"/>
      <c r="D90" s="607"/>
      <c r="E90" s="607"/>
      <c r="F90" s="607"/>
      <c r="G90" s="607"/>
    </row>
    <row r="91" spans="2:8" x14ac:dyDescent="0.2">
      <c r="B91" s="651" t="s">
        <v>392</v>
      </c>
      <c r="C91" s="652"/>
      <c r="D91" s="652"/>
      <c r="E91" s="652"/>
      <c r="F91" s="652"/>
      <c r="G91" s="1009" t="s">
        <v>368</v>
      </c>
      <c r="H91" s="692" t="str">
        <f>IF(OR(G91="&lt;maak een keuze&gt;",G91="geen toeslag"),"","Let op! U dient een MKB toets in te vullen en mee te sturen met uw aanvraag, zie tabblad Uitleg begroting voor meer informatie")</f>
        <v/>
      </c>
    </row>
    <row r="92" spans="2:8" x14ac:dyDescent="0.2">
      <c r="B92" s="1446" t="s">
        <v>408</v>
      </c>
      <c r="C92" s="1447"/>
      <c r="D92" s="1447"/>
      <c r="E92" s="1447"/>
      <c r="F92" s="1448"/>
      <c r="G92" s="657" t="e">
        <f>_xlfn.XLOOKUP(Themakeuze&amp;E10,InfraLijst[Kolom1],InfraLijst[Max Subs Infra])+IF(G91="Middelgrote bedrijven (10%)","10%",IF(G91="Kleine bedrijven (20%)","20%","0%"))</f>
        <v>#N/A</v>
      </c>
      <c r="H92" s="607"/>
    </row>
    <row r="93" spans="2:8" x14ac:dyDescent="0.2">
      <c r="B93" s="651" t="s">
        <v>407</v>
      </c>
      <c r="C93" s="652"/>
      <c r="D93" s="652"/>
      <c r="E93" s="652"/>
      <c r="F93" s="652"/>
      <c r="G93" s="609" t="e">
        <f>ROUNDUP(G89*G92,0)</f>
        <v>#N/A</v>
      </c>
      <c r="H93" s="607"/>
    </row>
    <row r="94" spans="2:8" x14ac:dyDescent="0.2">
      <c r="B94" s="1411" t="s">
        <v>136</v>
      </c>
      <c r="C94" s="1412"/>
      <c r="D94" s="1412"/>
      <c r="E94" s="1412"/>
      <c r="F94" s="1412"/>
      <c r="G94" s="1010">
        <v>0</v>
      </c>
      <c r="H94" s="607"/>
    </row>
    <row r="95" spans="2:8" x14ac:dyDescent="0.2">
      <c r="B95" s="653" t="s">
        <v>388</v>
      </c>
      <c r="C95" s="654"/>
      <c r="D95" s="654"/>
      <c r="E95" s="654"/>
      <c r="F95" s="654"/>
      <c r="G95" s="609" t="e">
        <f>ROUNDUP(G93-G94,0)</f>
        <v>#N/A</v>
      </c>
      <c r="H95" s="614"/>
    </row>
    <row r="96" spans="2:8" x14ac:dyDescent="0.2">
      <c r="B96" s="697" t="s">
        <v>389</v>
      </c>
      <c r="C96" s="693"/>
      <c r="D96" s="698"/>
      <c r="E96" s="693"/>
      <c r="F96" s="661" t="str">
        <f>IF(H96&lt;=0,"Let op: Vergeet niet de door u gevraagde subsidie in te vullen! →",IF(H96&gt;G95,"LET OP: U vraagt meer dan de maximale subsidie aan!",IF(H96=G95,"","Let op: U vraagt minder dan de maximale subsidie aan")))</f>
        <v>Let op: Vergeet niet de door u gevraagde subsidie in te vullen! →</v>
      </c>
      <c r="G96" s="609" t="e">
        <f>IF(G93&gt;0,H96/(G95+G94)*G93,0)</f>
        <v>#N/A</v>
      </c>
      <c r="H96" s="1011">
        <v>0</v>
      </c>
    </row>
    <row r="97" spans="2:14" x14ac:dyDescent="0.2">
      <c r="B97" s="31"/>
      <c r="C97" s="1455"/>
      <c r="D97" s="1455"/>
      <c r="E97" s="1455"/>
      <c r="F97" s="1455"/>
      <c r="G97" s="39"/>
    </row>
    <row r="98" spans="2:14" x14ac:dyDescent="0.2">
      <c r="B98" s="618" t="s">
        <v>222</v>
      </c>
      <c r="C98" s="25"/>
      <c r="D98" s="24"/>
      <c r="E98" s="25"/>
      <c r="F98" s="25"/>
      <c r="G98" s="35"/>
    </row>
    <row r="99" spans="2:14" ht="15" thickBot="1" x14ac:dyDescent="0.25">
      <c r="B99" s="699"/>
      <c r="C99" s="700"/>
      <c r="D99" s="699"/>
      <c r="E99" s="700"/>
      <c r="F99" s="700"/>
      <c r="G99" s="702"/>
    </row>
    <row r="100" spans="2:14" x14ac:dyDescent="0.2">
      <c r="B100" s="664" t="s">
        <v>508</v>
      </c>
      <c r="C100" s="665" t="s">
        <v>501</v>
      </c>
      <c r="D100" s="666"/>
      <c r="E100" s="666"/>
      <c r="F100" s="667"/>
      <c r="G100" s="668">
        <f>G86</f>
        <v>0</v>
      </c>
    </row>
    <row r="101" spans="2:14" ht="28.5" customHeight="1" x14ac:dyDescent="0.2">
      <c r="B101" s="669" t="s">
        <v>509</v>
      </c>
      <c r="C101" s="1443" t="s">
        <v>507</v>
      </c>
      <c r="D101" s="1444"/>
      <c r="E101" s="1444"/>
      <c r="F101" s="1445"/>
      <c r="G101" s="1012">
        <v>0</v>
      </c>
      <c r="I101" s="41"/>
      <c r="J101" s="41"/>
      <c r="K101" s="41"/>
      <c r="L101" s="41"/>
      <c r="M101" s="41"/>
      <c r="N101" s="41"/>
    </row>
    <row r="102" spans="2:14" ht="14.25" customHeight="1" x14ac:dyDescent="0.2">
      <c r="B102" s="669" t="s">
        <v>510</v>
      </c>
      <c r="C102" s="670" t="s">
        <v>89</v>
      </c>
      <c r="D102" s="671"/>
      <c r="E102" s="671"/>
      <c r="F102" s="672"/>
      <c r="G102" s="673">
        <f>G94</f>
        <v>0</v>
      </c>
      <c r="I102" s="44"/>
      <c r="J102" s="44"/>
      <c r="K102" s="44"/>
      <c r="L102" s="44"/>
      <c r="M102" s="44"/>
      <c r="N102" s="44"/>
    </row>
    <row r="103" spans="2:14" ht="14.25" customHeight="1" x14ac:dyDescent="0.2">
      <c r="B103" s="669" t="s">
        <v>511</v>
      </c>
      <c r="C103" s="670" t="s">
        <v>199</v>
      </c>
      <c r="D103" s="671"/>
      <c r="E103" s="671"/>
      <c r="F103" s="672"/>
      <c r="G103" s="673" t="e">
        <f>G96</f>
        <v>#N/A</v>
      </c>
      <c r="I103" s="44"/>
      <c r="J103" s="44"/>
      <c r="K103" s="44"/>
      <c r="L103" s="44"/>
      <c r="M103" s="44"/>
      <c r="N103" s="44"/>
    </row>
    <row r="104" spans="2:14" ht="14.25" customHeight="1" x14ac:dyDescent="0.2">
      <c r="B104" s="883" t="s">
        <v>512</v>
      </c>
      <c r="C104" s="896" t="s">
        <v>514</v>
      </c>
      <c r="D104" s="886"/>
      <c r="E104" s="886"/>
      <c r="F104" s="894"/>
      <c r="G104" s="884" t="e">
        <f>G100-G102-G103</f>
        <v>#N/A</v>
      </c>
      <c r="I104" s="44"/>
      <c r="J104" s="44"/>
      <c r="K104" s="44"/>
      <c r="L104" s="44"/>
      <c r="M104" s="44"/>
      <c r="N104" s="44"/>
    </row>
    <row r="105" spans="2:14" ht="14.25" customHeight="1" thickBot="1" x14ac:dyDescent="0.25">
      <c r="B105" s="674" t="s">
        <v>513</v>
      </c>
      <c r="C105" s="897" t="s">
        <v>503</v>
      </c>
      <c r="D105" s="676"/>
      <c r="E105" s="676"/>
      <c r="F105" s="895" t="s">
        <v>390</v>
      </c>
      <c r="G105" s="678">
        <f>G101</f>
        <v>0</v>
      </c>
      <c r="I105" s="44"/>
      <c r="J105" s="44"/>
      <c r="K105" s="44"/>
      <c r="L105" s="44"/>
      <c r="M105" s="44"/>
      <c r="N105" s="44"/>
    </row>
    <row r="106" spans="2:14" ht="14.25" customHeight="1" x14ac:dyDescent="0.2">
      <c r="B106" s="33"/>
      <c r="C106" s="33"/>
      <c r="D106" s="33"/>
      <c r="G106" s="38"/>
      <c r="I106" s="44"/>
      <c r="J106" s="44"/>
      <c r="K106" s="44"/>
      <c r="L106" s="44"/>
      <c r="M106" s="44"/>
      <c r="N106" s="44"/>
    </row>
    <row r="107" spans="2:14" x14ac:dyDescent="0.2">
      <c r="B107" s="618" t="s">
        <v>224</v>
      </c>
      <c r="C107" s="89"/>
      <c r="D107" s="89"/>
      <c r="E107" s="89"/>
      <c r="F107" s="89"/>
      <c r="G107" s="89"/>
    </row>
    <row r="108" spans="2:14" ht="15" x14ac:dyDescent="0.2">
      <c r="B108" s="1456"/>
      <c r="C108" s="1457"/>
      <c r="D108" s="1457"/>
      <c r="E108" s="1457"/>
      <c r="F108" s="1457"/>
      <c r="G108" s="1458"/>
    </row>
    <row r="109" spans="2:14" ht="14.25" customHeight="1" x14ac:dyDescent="0.2">
      <c r="B109" s="1449"/>
      <c r="C109" s="1450"/>
      <c r="D109" s="1450"/>
      <c r="E109" s="1450"/>
      <c r="F109" s="1450"/>
      <c r="G109" s="1451"/>
    </row>
    <row r="110" spans="2:14" ht="14.25" customHeight="1" x14ac:dyDescent="0.2">
      <c r="B110" s="1449"/>
      <c r="C110" s="1450"/>
      <c r="D110" s="1450"/>
      <c r="E110" s="1450"/>
      <c r="F110" s="1450"/>
      <c r="G110" s="1451"/>
    </row>
    <row r="111" spans="2:14" ht="14.25" customHeight="1" x14ac:dyDescent="0.2">
      <c r="B111" s="1449"/>
      <c r="C111" s="1450"/>
      <c r="D111" s="1450"/>
      <c r="E111" s="1450"/>
      <c r="F111" s="1450"/>
      <c r="G111" s="1451"/>
    </row>
    <row r="112" spans="2:14"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4.25" customHeight="1" x14ac:dyDescent="0.2">
      <c r="B142" s="1449"/>
      <c r="C142" s="1450"/>
      <c r="D142" s="1450"/>
      <c r="E142" s="1450"/>
      <c r="F142" s="1450"/>
      <c r="G142" s="1451"/>
    </row>
    <row r="143" spans="2:7" ht="14.25" customHeight="1" x14ac:dyDescent="0.2">
      <c r="B143" s="1449"/>
      <c r="C143" s="1450"/>
      <c r="D143" s="1450"/>
      <c r="E143" s="1450"/>
      <c r="F143" s="1450"/>
      <c r="G143" s="1451"/>
    </row>
    <row r="144" spans="2:7" ht="14.25" customHeight="1" x14ac:dyDescent="0.2">
      <c r="B144" s="1449"/>
      <c r="C144" s="1450"/>
      <c r="D144" s="1450"/>
      <c r="E144" s="1450"/>
      <c r="F144" s="1450"/>
      <c r="G144" s="1451"/>
    </row>
    <row r="145" spans="2:7" ht="15" x14ac:dyDescent="0.2">
      <c r="B145" s="1449"/>
      <c r="C145" s="1450"/>
      <c r="D145" s="1450"/>
      <c r="E145" s="1450"/>
      <c r="F145" s="1450"/>
      <c r="G145" s="1451"/>
    </row>
    <row r="146" spans="2:7" ht="15" x14ac:dyDescent="0.2">
      <c r="B146" s="1449"/>
      <c r="C146" s="1450"/>
      <c r="D146" s="1450"/>
      <c r="E146" s="1450"/>
      <c r="F146" s="1450"/>
      <c r="G146" s="1451"/>
    </row>
    <row r="147" spans="2:7" ht="14.25" customHeight="1" x14ac:dyDescent="0.2">
      <c r="B147" s="1449"/>
      <c r="C147" s="1450"/>
      <c r="D147" s="1450"/>
      <c r="E147" s="1450"/>
      <c r="F147" s="1450"/>
      <c r="G147" s="1451"/>
    </row>
    <row r="148" spans="2:7" ht="14.25" customHeight="1" x14ac:dyDescent="0.2">
      <c r="B148" s="1449"/>
      <c r="C148" s="1450"/>
      <c r="D148" s="1450"/>
      <c r="E148" s="1450"/>
      <c r="F148" s="1450"/>
      <c r="G148" s="1451"/>
    </row>
    <row r="149" spans="2:7" ht="14.25" customHeight="1" x14ac:dyDescent="0.2">
      <c r="B149" s="1449"/>
      <c r="C149" s="1450"/>
      <c r="D149" s="1450"/>
      <c r="E149" s="1450"/>
      <c r="F149" s="1450"/>
      <c r="G149" s="1451"/>
    </row>
    <row r="150" spans="2:7" ht="15" x14ac:dyDescent="0.2">
      <c r="B150" s="1449"/>
      <c r="C150" s="1450"/>
      <c r="D150" s="1450"/>
      <c r="E150" s="1450"/>
      <c r="F150" s="1450"/>
      <c r="G150" s="1451"/>
    </row>
    <row r="151" spans="2:7" ht="15" x14ac:dyDescent="0.2">
      <c r="B151" s="1449"/>
      <c r="C151" s="1450"/>
      <c r="D151" s="1450"/>
      <c r="E151" s="1450"/>
      <c r="F151" s="1450"/>
      <c r="G151" s="1451"/>
    </row>
    <row r="152" spans="2:7" ht="14.25" customHeight="1" x14ac:dyDescent="0.2">
      <c r="B152" s="1449"/>
      <c r="C152" s="1450"/>
      <c r="D152" s="1450"/>
      <c r="E152" s="1450"/>
      <c r="F152" s="1450"/>
      <c r="G152" s="1451"/>
    </row>
    <row r="153" spans="2:7" ht="14.25" customHeight="1" x14ac:dyDescent="0.2">
      <c r="B153" s="1452"/>
      <c r="C153" s="1453"/>
      <c r="D153" s="1453"/>
      <c r="E153" s="1453"/>
      <c r="F153" s="1453"/>
      <c r="G153" s="1454"/>
    </row>
    <row r="154" spans="2:7" ht="14.25" customHeight="1" x14ac:dyDescent="0.2">
      <c r="B154" s="84"/>
      <c r="C154" s="84"/>
      <c r="D154" s="84"/>
      <c r="E154" s="84"/>
      <c r="F154" s="84"/>
      <c r="G154" s="84"/>
    </row>
    <row r="155" spans="2:7" x14ac:dyDescent="0.2">
      <c r="B155" s="86"/>
      <c r="C155" s="87"/>
      <c r="D155" s="87"/>
      <c r="E155" s="87"/>
      <c r="F155" s="87"/>
      <c r="G155" s="88"/>
    </row>
    <row r="156" spans="2:7" ht="15" x14ac:dyDescent="0.2">
      <c r="B156" s="53"/>
      <c r="C156" s="53"/>
      <c r="D156" s="53"/>
      <c r="E156" s="53"/>
      <c r="F156" s="53"/>
      <c r="G156" s="53"/>
    </row>
  </sheetData>
  <sheetProtection algorithmName="SHA-512" hashValue="AFO4kN+WVfq1o3qU610cPMUOKBXmLEBLWAN8PTfW4Nzr5OOkAcgb1dV1E2cXmTGR3X96nck1hI49mVzSpfM1Qg==" saltValue="zaEaqAj/LVhToCwRXE9qLA==" spinCount="100000" sheet="1" objects="1" scenarios="1" selectLockedCells="1"/>
  <mergeCells count="50">
    <mergeCell ref="C101:F101"/>
    <mergeCell ref="B92:F92"/>
    <mergeCell ref="B113:G113"/>
    <mergeCell ref="B94:F94"/>
    <mergeCell ref="C97:F97"/>
    <mergeCell ref="B108:G108"/>
    <mergeCell ref="B121:G121"/>
    <mergeCell ref="B114:G114"/>
    <mergeCell ref="B109:G109"/>
    <mergeCell ref="B110:G110"/>
    <mergeCell ref="B111:G111"/>
    <mergeCell ref="B112:G112"/>
    <mergeCell ref="B115:G115"/>
    <mergeCell ref="B116:G116"/>
    <mergeCell ref="B117:G117"/>
    <mergeCell ref="B118:G118"/>
    <mergeCell ref="B119:G119"/>
    <mergeCell ref="B120:G120"/>
    <mergeCell ref="B133:G133"/>
    <mergeCell ref="B122:G122"/>
    <mergeCell ref="B123:G123"/>
    <mergeCell ref="B124:G124"/>
    <mergeCell ref="B125:G125"/>
    <mergeCell ref="B126:G126"/>
    <mergeCell ref="B127:G127"/>
    <mergeCell ref="B128:G128"/>
    <mergeCell ref="B129:G129"/>
    <mergeCell ref="B130:G130"/>
    <mergeCell ref="B131:G131"/>
    <mergeCell ref="B132:G132"/>
    <mergeCell ref="B134:G134"/>
    <mergeCell ref="B135:G135"/>
    <mergeCell ref="B136:G136"/>
    <mergeCell ref="B143:G143"/>
    <mergeCell ref="B144:G144"/>
    <mergeCell ref="B146:G146"/>
    <mergeCell ref="B137:G137"/>
    <mergeCell ref="B138:G138"/>
    <mergeCell ref="B139:G139"/>
    <mergeCell ref="B140:G140"/>
    <mergeCell ref="B141:G141"/>
    <mergeCell ref="B142:G142"/>
    <mergeCell ref="B145:G145"/>
    <mergeCell ref="B152:G152"/>
    <mergeCell ref="B153:G153"/>
    <mergeCell ref="B147:G147"/>
    <mergeCell ref="B148:G148"/>
    <mergeCell ref="B149:G149"/>
    <mergeCell ref="B150:G150"/>
    <mergeCell ref="B151:G151"/>
  </mergeCells>
  <conditionalFormatting sqref="H96">
    <cfRule type="cellIs" dxfId="28" priority="1" stopIfTrue="1" operator="lessThan">
      <formula>1</formula>
    </cfRule>
  </conditionalFormatting>
  <dataValidations disablePrompts="1" count="3">
    <dataValidation type="list" allowBlank="1" showInputMessage="1" showErrorMessage="1" prompt="Geef aan of de deelnemer voor dit project BTW-plichtig of -vrijgesteld is; BTW-plichtig: voer de kosten op excl. BTW; BTW-vrijgesteld: voer de kosten op incl. BTW." sqref="E9" xr:uid="{00000000-0002-0000-3200-000000000000}">
      <formula1>BTW</formula1>
    </dataValidation>
    <dataValidation type="list" allowBlank="1" showInputMessage="1" showErrorMessage="1" sqref="G91" xr:uid="{00000000-0002-0000-3200-000001000000}">
      <formula1>Opslag</formula1>
    </dataValidation>
    <dataValidation type="list" allowBlank="1" showInputMessage="1" showErrorMessage="1" sqref="E10" xr:uid="{00000000-0002-0000-3200-000002000000}">
      <formula1>InfraKeuze</formula1>
    </dataValidation>
  </dataValidations>
  <hyperlinks>
    <hyperlink ref="B92" location="Subsidiepercentages!Afdrukbereik" display="Maximaal subsidiepercentage (voor informatie, zie tabblad 'Subsidiepercentages')" xr:uid="{00000000-0004-0000-3200-000000000000}"/>
    <hyperlink ref="B9" location="'Uitleg DemoInfra en Exploitatie'!A1" display="BTW (voor informatie, zie tabblad 'Uitleg Pilot')" xr:uid="{00000000-0004-0000-3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1" max="14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107">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89" customWidth="1"/>
    <col min="2" max="2" width="32.85546875" style="189" customWidth="1"/>
    <col min="3" max="27" width="8.85546875" style="189" customWidth="1"/>
    <col min="28" max="28" width="13.28515625" style="189" customWidth="1"/>
    <col min="29" max="29" width="7.28515625" style="189" customWidth="1"/>
    <col min="30" max="16384" width="9.140625" style="189"/>
  </cols>
  <sheetData>
    <row r="1" spans="1:41" ht="15.75" x14ac:dyDescent="0.2">
      <c r="A1" s="256" t="s">
        <v>232</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88"/>
      <c r="AE1" s="188"/>
      <c r="AF1" s="188"/>
      <c r="AG1" s="188"/>
      <c r="AH1" s="188"/>
      <c r="AI1" s="188"/>
      <c r="AJ1" s="188"/>
      <c r="AK1" s="188"/>
      <c r="AL1" s="188"/>
      <c r="AM1" s="188"/>
      <c r="AN1" s="188"/>
      <c r="AO1" s="188"/>
    </row>
    <row r="2" spans="1:41" x14ac:dyDescent="0.2">
      <c r="A2" s="319" t="s">
        <v>355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88"/>
      <c r="AE2" s="188"/>
      <c r="AF2" s="188"/>
      <c r="AG2" s="188"/>
      <c r="AH2" s="188"/>
      <c r="AI2" s="188"/>
      <c r="AJ2" s="188"/>
      <c r="AK2" s="188"/>
      <c r="AL2" s="188"/>
      <c r="AM2" s="188"/>
      <c r="AN2" s="188"/>
      <c r="AO2" s="188"/>
    </row>
    <row r="3" spans="1:41" x14ac:dyDescent="0.2">
      <c r="A3" s="197"/>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88"/>
      <c r="AE3" s="188"/>
      <c r="AF3" s="188"/>
      <c r="AG3" s="188"/>
      <c r="AH3" s="188"/>
      <c r="AI3" s="188"/>
      <c r="AJ3" s="188"/>
      <c r="AK3" s="188"/>
      <c r="AL3" s="188"/>
      <c r="AM3" s="188"/>
      <c r="AN3" s="188"/>
      <c r="AO3" s="188"/>
    </row>
    <row r="4" spans="1:41" x14ac:dyDescent="0.2">
      <c r="A4" s="196"/>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88"/>
      <c r="AE4" s="188"/>
      <c r="AF4" s="188"/>
      <c r="AG4" s="188"/>
      <c r="AH4" s="188"/>
      <c r="AI4" s="188"/>
      <c r="AJ4" s="188"/>
      <c r="AK4" s="188"/>
      <c r="AL4" s="188"/>
      <c r="AM4" s="188"/>
      <c r="AN4" s="188"/>
      <c r="AO4" s="188"/>
    </row>
    <row r="5" spans="1:41" x14ac:dyDescent="0.2">
      <c r="A5" s="223"/>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4"/>
      <c r="AD5" s="188"/>
      <c r="AE5" s="188"/>
      <c r="AF5" s="188"/>
      <c r="AG5" s="188"/>
      <c r="AH5" s="188"/>
      <c r="AI5" s="188"/>
      <c r="AJ5" s="188"/>
      <c r="AK5" s="188"/>
      <c r="AL5" s="188"/>
      <c r="AM5" s="188"/>
      <c r="AN5" s="188"/>
      <c r="AO5" s="188"/>
    </row>
    <row r="6" spans="1:41" ht="15" customHeight="1" x14ac:dyDescent="0.2">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199"/>
      <c r="AD6" s="188"/>
      <c r="AE6" s="188"/>
      <c r="AF6" s="188"/>
      <c r="AG6" s="188"/>
      <c r="AH6" s="188"/>
      <c r="AI6" s="188"/>
      <c r="AJ6" s="188"/>
      <c r="AK6" s="188"/>
      <c r="AL6" s="188"/>
      <c r="AM6" s="188"/>
      <c r="AN6" s="188"/>
      <c r="AO6" s="188"/>
    </row>
    <row r="7" spans="1:41" x14ac:dyDescent="0.2">
      <c r="A7" s="198"/>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9"/>
      <c r="AD7" s="188"/>
      <c r="AE7" s="188"/>
      <c r="AF7" s="188"/>
      <c r="AG7" s="188"/>
      <c r="AH7" s="188"/>
      <c r="AI7" s="188"/>
      <c r="AJ7" s="188"/>
      <c r="AK7" s="188"/>
      <c r="AL7" s="188"/>
      <c r="AM7" s="188"/>
      <c r="AN7" s="188"/>
      <c r="AO7" s="188"/>
    </row>
    <row r="8" spans="1:41" x14ac:dyDescent="0.2">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9"/>
      <c r="AD8" s="188"/>
      <c r="AE8" s="188"/>
      <c r="AF8" s="188"/>
      <c r="AG8" s="188"/>
      <c r="AH8" s="188"/>
      <c r="AI8" s="188"/>
      <c r="AJ8" s="188"/>
      <c r="AK8" s="188"/>
      <c r="AL8" s="188"/>
      <c r="AM8" s="188"/>
      <c r="AN8" s="188"/>
      <c r="AO8" s="188"/>
    </row>
    <row r="9" spans="1:41" ht="27.75" customHeight="1" x14ac:dyDescent="0.2">
      <c r="A9" s="199"/>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9"/>
      <c r="AD9" s="188"/>
      <c r="AE9" s="188"/>
      <c r="AF9" s="188"/>
      <c r="AG9" s="188"/>
      <c r="AH9" s="188"/>
      <c r="AI9" s="188"/>
      <c r="AJ9" s="188"/>
      <c r="AK9" s="188"/>
      <c r="AL9" s="188"/>
      <c r="AM9" s="188"/>
      <c r="AN9" s="188"/>
      <c r="AO9" s="188"/>
    </row>
    <row r="10" spans="1:41" x14ac:dyDescent="0.2">
      <c r="A10" s="221"/>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199"/>
      <c r="AD10" s="188"/>
      <c r="AE10" s="188"/>
      <c r="AF10" s="188"/>
      <c r="AG10" s="188"/>
      <c r="AH10" s="188"/>
      <c r="AI10" s="188"/>
      <c r="AJ10" s="188"/>
      <c r="AK10" s="188"/>
      <c r="AL10" s="188"/>
      <c r="AM10" s="188"/>
      <c r="AN10" s="188"/>
      <c r="AO10" s="188"/>
    </row>
    <row r="11" spans="1:41" x14ac:dyDescent="0.2">
      <c r="A11" s="1465" t="s">
        <v>495</v>
      </c>
      <c r="B11" s="1465"/>
      <c r="C11" s="1465"/>
      <c r="D11" s="1465"/>
      <c r="E11" s="1465"/>
      <c r="F11" s="1465"/>
      <c r="G11" s="1465"/>
      <c r="H11" s="1465"/>
      <c r="I11" s="1465"/>
      <c r="J11" s="1465"/>
      <c r="K11" s="1465"/>
      <c r="L11" s="1465"/>
      <c r="M11" s="1465"/>
      <c r="N11" s="1465"/>
      <c r="O11" s="1465"/>
      <c r="P11" s="1465"/>
      <c r="Q11" s="230"/>
      <c r="R11" s="230"/>
      <c r="S11" s="230"/>
      <c r="T11" s="230"/>
      <c r="U11" s="230"/>
      <c r="V11" s="230"/>
      <c r="W11" s="230"/>
      <c r="X11" s="230"/>
      <c r="Y11" s="230"/>
      <c r="Z11" s="230"/>
      <c r="AA11" s="230"/>
      <c r="AB11" s="230"/>
      <c r="AC11" s="199"/>
      <c r="AD11" s="188"/>
      <c r="AE11" s="188"/>
      <c r="AF11" s="188"/>
      <c r="AG11" s="188"/>
      <c r="AH11" s="188"/>
      <c r="AI11" s="188"/>
      <c r="AJ11" s="188"/>
      <c r="AK11" s="188"/>
      <c r="AL11" s="188"/>
      <c r="AM11" s="188"/>
      <c r="AN11" s="188"/>
      <c r="AO11" s="188"/>
    </row>
    <row r="12" spans="1:41" x14ac:dyDescent="0.2">
      <c r="A12" s="160"/>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199"/>
      <c r="AD12" s="188"/>
      <c r="AE12" s="188"/>
      <c r="AF12" s="188"/>
      <c r="AG12" s="188"/>
      <c r="AH12" s="188"/>
      <c r="AI12" s="188"/>
      <c r="AJ12" s="188"/>
      <c r="AK12" s="188"/>
      <c r="AL12" s="188"/>
      <c r="AM12" s="188"/>
      <c r="AN12" s="188"/>
      <c r="AO12" s="188"/>
    </row>
    <row r="13" spans="1:41" x14ac:dyDescent="0.2">
      <c r="A13" s="160"/>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199"/>
      <c r="AD13" s="188"/>
      <c r="AE13" s="188"/>
      <c r="AF13" s="188"/>
      <c r="AG13" s="188"/>
      <c r="AH13" s="188"/>
      <c r="AI13" s="188"/>
      <c r="AJ13" s="188"/>
      <c r="AK13" s="188"/>
      <c r="AL13" s="188"/>
      <c r="AM13" s="188"/>
      <c r="AN13" s="188"/>
      <c r="AO13" s="188"/>
    </row>
    <row r="14" spans="1:41" x14ac:dyDescent="0.2">
      <c r="A14" s="158"/>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195"/>
      <c r="AD14" s="188"/>
      <c r="AE14" s="188"/>
      <c r="AF14" s="188"/>
      <c r="AG14" s="188"/>
      <c r="AH14" s="188"/>
      <c r="AI14" s="188"/>
      <c r="AJ14" s="188"/>
      <c r="AK14" s="188"/>
      <c r="AL14" s="188"/>
      <c r="AM14" s="188"/>
      <c r="AN14" s="188"/>
      <c r="AO14" s="188"/>
    </row>
    <row r="15" spans="1:41" x14ac:dyDescent="0.2">
      <c r="A15" s="158"/>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195"/>
      <c r="AD15" s="188"/>
      <c r="AE15" s="188"/>
      <c r="AF15" s="188"/>
      <c r="AG15" s="188"/>
      <c r="AH15" s="188"/>
      <c r="AI15" s="188"/>
      <c r="AJ15" s="188"/>
      <c r="AK15" s="188"/>
      <c r="AL15" s="188"/>
      <c r="AM15" s="188"/>
      <c r="AN15" s="188"/>
      <c r="AO15" s="188"/>
    </row>
    <row r="16" spans="1:41" x14ac:dyDescent="0.2">
      <c r="A16" s="158"/>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5"/>
      <c r="AD16" s="188"/>
      <c r="AE16" s="188"/>
      <c r="AF16" s="188"/>
      <c r="AG16" s="188"/>
      <c r="AH16" s="188"/>
      <c r="AI16" s="188"/>
      <c r="AJ16" s="188"/>
      <c r="AK16" s="188"/>
      <c r="AL16" s="188"/>
      <c r="AM16" s="188"/>
      <c r="AN16" s="188"/>
      <c r="AO16" s="188"/>
    </row>
    <row r="17" spans="1:41" x14ac:dyDescent="0.2">
      <c r="A17" s="158"/>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5"/>
      <c r="AD17" s="188"/>
      <c r="AE17" s="188"/>
      <c r="AF17" s="188"/>
      <c r="AG17" s="188"/>
      <c r="AH17" s="188"/>
      <c r="AI17" s="188"/>
      <c r="AJ17" s="188"/>
      <c r="AK17" s="188"/>
      <c r="AL17" s="188"/>
      <c r="AM17" s="188"/>
      <c r="AN17" s="188"/>
      <c r="AO17" s="188"/>
    </row>
    <row r="18" spans="1:41" x14ac:dyDescent="0.2">
      <c r="A18" s="158"/>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195"/>
      <c r="AD18" s="188"/>
      <c r="AE18" s="188"/>
      <c r="AF18" s="188"/>
      <c r="AG18" s="188"/>
      <c r="AH18" s="188"/>
      <c r="AI18" s="188"/>
      <c r="AJ18" s="188"/>
      <c r="AK18" s="188"/>
      <c r="AL18" s="188"/>
      <c r="AM18" s="188"/>
      <c r="AN18" s="188"/>
      <c r="AO18" s="188"/>
    </row>
    <row r="19" spans="1:41" x14ac:dyDescent="0.2">
      <c r="A19" s="15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5"/>
      <c r="AD19" s="188"/>
      <c r="AE19" s="188"/>
      <c r="AF19" s="188"/>
      <c r="AG19" s="188"/>
      <c r="AH19" s="188"/>
      <c r="AI19" s="188"/>
      <c r="AJ19" s="188"/>
      <c r="AK19" s="188"/>
      <c r="AL19" s="188"/>
      <c r="AM19" s="188"/>
      <c r="AN19" s="188"/>
      <c r="AO19" s="188"/>
    </row>
    <row r="20" spans="1:41" x14ac:dyDescent="0.2">
      <c r="A20" s="157"/>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195"/>
      <c r="AD20" s="188"/>
      <c r="AE20" s="188"/>
      <c r="AF20" s="188"/>
      <c r="AG20" s="188"/>
      <c r="AH20" s="188"/>
      <c r="AI20" s="188"/>
      <c r="AJ20" s="188"/>
      <c r="AK20" s="188"/>
      <c r="AL20" s="188"/>
      <c r="AM20" s="188"/>
      <c r="AN20" s="188"/>
      <c r="AO20" s="188"/>
    </row>
    <row r="21" spans="1:41" ht="15" thickBot="1" x14ac:dyDescent="0.25">
      <c r="A21" s="160"/>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195"/>
      <c r="AD21" s="188"/>
      <c r="AE21" s="188"/>
      <c r="AF21" s="188"/>
      <c r="AG21" s="188"/>
      <c r="AH21" s="188"/>
      <c r="AI21" s="188"/>
      <c r="AJ21" s="188"/>
      <c r="AK21" s="188"/>
      <c r="AL21" s="188"/>
      <c r="AM21" s="188"/>
      <c r="AN21" s="188"/>
      <c r="AO21" s="188"/>
    </row>
    <row r="22" spans="1:41" ht="15" thickBot="1" x14ac:dyDescent="0.25">
      <c r="A22" s="245"/>
      <c r="B22" s="204" t="s">
        <v>233</v>
      </c>
      <c r="C22" s="1032">
        <v>0</v>
      </c>
      <c r="D22" s="201"/>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88"/>
      <c r="AE22" s="188"/>
      <c r="AF22" s="188"/>
      <c r="AG22" s="188"/>
      <c r="AH22" s="188"/>
      <c r="AI22" s="188"/>
      <c r="AJ22" s="188"/>
      <c r="AK22" s="188"/>
      <c r="AL22" s="188"/>
      <c r="AM22" s="188"/>
      <c r="AN22" s="188"/>
      <c r="AO22" s="188"/>
    </row>
    <row r="23" spans="1:41" ht="15" thickBot="1" x14ac:dyDescent="0.25">
      <c r="A23" s="245"/>
      <c r="B23" s="204" t="s">
        <v>248</v>
      </c>
      <c r="C23" s="1033"/>
      <c r="D23" s="235" t="s">
        <v>249</v>
      </c>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88"/>
      <c r="AE23" s="188"/>
      <c r="AF23" s="188"/>
      <c r="AG23" s="188"/>
      <c r="AH23" s="188"/>
      <c r="AI23" s="188"/>
      <c r="AJ23" s="188"/>
      <c r="AK23" s="188"/>
      <c r="AL23" s="188"/>
      <c r="AM23" s="188"/>
      <c r="AN23" s="188"/>
      <c r="AO23" s="188"/>
    </row>
    <row r="24" spans="1:41" x14ac:dyDescent="0.2">
      <c r="A24" s="163"/>
      <c r="B24" s="157"/>
      <c r="C24" s="157"/>
      <c r="D24" s="157"/>
      <c r="E24" s="157"/>
      <c r="F24" s="159"/>
      <c r="G24" s="157"/>
      <c r="H24" s="157"/>
      <c r="I24" s="157"/>
      <c r="J24" s="157"/>
      <c r="K24" s="157"/>
      <c r="L24" s="157"/>
      <c r="M24" s="157"/>
      <c r="N24" s="157"/>
      <c r="O24" s="157"/>
      <c r="P24" s="157"/>
      <c r="Q24" s="157"/>
      <c r="R24" s="157"/>
      <c r="S24" s="157"/>
      <c r="T24" s="157"/>
      <c r="U24" s="157"/>
      <c r="V24" s="157"/>
      <c r="W24" s="157"/>
      <c r="X24" s="157"/>
      <c r="Y24" s="157"/>
      <c r="Z24" s="157"/>
      <c r="AA24" s="157"/>
      <c r="AB24" s="205"/>
      <c r="AC24" s="195"/>
      <c r="AD24" s="188"/>
      <c r="AE24" s="188"/>
      <c r="AF24" s="188"/>
      <c r="AG24" s="188"/>
      <c r="AH24" s="188"/>
      <c r="AI24" s="188"/>
      <c r="AJ24" s="188"/>
      <c r="AK24" s="188"/>
      <c r="AL24" s="188"/>
      <c r="AM24" s="188"/>
      <c r="AN24" s="188"/>
      <c r="AO24" s="188"/>
    </row>
    <row r="25" spans="1:41" ht="15.75" thickBot="1" x14ac:dyDescent="0.25">
      <c r="A25" s="246"/>
      <c r="C25" s="237" t="s">
        <v>234</v>
      </c>
      <c r="D25" s="238"/>
      <c r="E25" s="238"/>
      <c r="F25" s="238"/>
      <c r="G25" s="238"/>
      <c r="H25" s="238"/>
      <c r="I25" s="238"/>
      <c r="J25" s="238"/>
      <c r="K25" s="238"/>
      <c r="L25" s="238"/>
      <c r="M25" s="238"/>
      <c r="N25" s="238"/>
      <c r="O25" s="238"/>
      <c r="P25" s="237" t="s">
        <v>234</v>
      </c>
      <c r="Q25" s="238"/>
      <c r="R25" s="238"/>
      <c r="S25" s="238"/>
      <c r="T25" s="238"/>
      <c r="U25" s="238"/>
      <c r="V25" s="238"/>
      <c r="W25" s="238"/>
      <c r="X25" s="238"/>
      <c r="Y25" s="238"/>
      <c r="Z25" s="238"/>
      <c r="AA25" s="238"/>
      <c r="AB25" s="239"/>
      <c r="AC25" s="195"/>
      <c r="AD25" s="188"/>
      <c r="AE25" s="188"/>
      <c r="AF25" s="188"/>
      <c r="AG25" s="188"/>
      <c r="AH25" s="188"/>
      <c r="AI25" s="188"/>
      <c r="AJ25" s="188"/>
      <c r="AK25" s="188"/>
      <c r="AL25" s="188"/>
      <c r="AM25" s="188"/>
      <c r="AN25" s="188"/>
      <c r="AO25" s="188"/>
    </row>
    <row r="26" spans="1:41" ht="15" thickBot="1" x14ac:dyDescent="0.25">
      <c r="A26" s="215"/>
      <c r="B26" s="243" t="s">
        <v>235</v>
      </c>
      <c r="C26" s="1034"/>
      <c r="D26" s="214" t="str">
        <f>IF(AND($C$26&gt;0,$C$23&gt;1),$C$26+1,"")</f>
        <v/>
      </c>
      <c r="E26" s="214" t="str">
        <f>IF(AND($C$26&gt;0,$C$23&gt;2),$C$26+2,"")</f>
        <v/>
      </c>
      <c r="F26" s="214" t="str">
        <f>IF(AND($C$26&gt;0,$C$23&gt;3),$C$26+3,"")</f>
        <v/>
      </c>
      <c r="G26" s="214" t="str">
        <f>IF(AND($C$26&gt;0,$C$23&gt;4),$C$26+4,"")</f>
        <v/>
      </c>
      <c r="H26" s="214" t="str">
        <f>IF(AND($C$26&gt;0,$C$23&gt;5),$C$26+5,"")</f>
        <v/>
      </c>
      <c r="I26" s="214" t="str">
        <f>IF(AND($C$26&gt;0,$C$23&gt;6),$C$26+6,"")</f>
        <v/>
      </c>
      <c r="J26" s="214" t="str">
        <f>IF(AND($C$26&gt;0,$C$23&gt;7),$C$26+7,"")</f>
        <v/>
      </c>
      <c r="K26" s="214" t="str">
        <f>IF(AND($C$26&gt;0,$C$23&gt;8),$C$26+8,"")</f>
        <v/>
      </c>
      <c r="L26" s="214" t="str">
        <f>IF(AND($C$26&gt;0,$C$23&gt;9),$C$26+9,"")</f>
        <v/>
      </c>
      <c r="M26" s="214" t="str">
        <f>IF(AND($C$26&gt;0,$C$23&gt;10),$C$26+10,"")</f>
        <v/>
      </c>
      <c r="N26" s="214" t="str">
        <f>IF(AND($C$26&gt;0,$C$23&gt;11),$C$26+11,"")</f>
        <v/>
      </c>
      <c r="O26" s="214" t="str">
        <f>IF(AND($C$26&gt;0,$C$23&gt;12),$C$26+12,"")</f>
        <v/>
      </c>
      <c r="P26" s="214" t="str">
        <f>IF(AND($C$26&gt;0,$C$23&gt;13),$C$26+13,"")</f>
        <v/>
      </c>
      <c r="Q26" s="214" t="str">
        <f>IF(AND($C$26&gt;0,$C$23&gt;14),$C$26+14,"")</f>
        <v/>
      </c>
      <c r="R26" s="214" t="str">
        <f>IF(AND($C$26&gt;0,$C$23&gt;15),$C$26+15,"")</f>
        <v/>
      </c>
      <c r="S26" s="214" t="str">
        <f>IF(AND($C$26&gt;0,$C$23&gt;16),$C$26+16,"")</f>
        <v/>
      </c>
      <c r="T26" s="214" t="str">
        <f>IF(AND($C$26&gt;0,$C$23&gt;17),$C$26+17,"")</f>
        <v/>
      </c>
      <c r="U26" s="214" t="str">
        <f>IF(AND($C$26&gt;0,$C$23&gt;18),$C$26+18,"")</f>
        <v/>
      </c>
      <c r="V26" s="214" t="str">
        <f>IF(AND($C$26&gt;0,$C$23&gt;19),$C$26+19,"")</f>
        <v/>
      </c>
      <c r="W26" s="214" t="str">
        <f>IF(AND($C$26&gt;0,$C$23&gt;20),$C$26+20,"")</f>
        <v/>
      </c>
      <c r="X26" s="214" t="str">
        <f>IF(AND($C$26&gt;0,$C$23&gt;21),$C$26+21,"")</f>
        <v/>
      </c>
      <c r="Y26" s="214" t="str">
        <f>IF(AND($C$26&gt;0,$C$23&gt;22),$C$26+22,"")</f>
        <v/>
      </c>
      <c r="Z26" s="214" t="str">
        <f>IF(AND($C$26&gt;0,$C$23&gt;23),$C$26+23,"")</f>
        <v/>
      </c>
      <c r="AA26" s="214" t="str">
        <f>IF(AND($C$26&gt;0,$C$23&gt;24),$C$26+24,"")</f>
        <v/>
      </c>
      <c r="AB26" s="215"/>
      <c r="AC26" s="195"/>
      <c r="AD26" s="188"/>
      <c r="AE26" s="188"/>
      <c r="AF26" s="188"/>
      <c r="AG26" s="188"/>
      <c r="AH26" s="188"/>
      <c r="AI26" s="188"/>
      <c r="AJ26" s="188"/>
      <c r="AK26" s="188"/>
      <c r="AL26" s="188"/>
      <c r="AM26" s="188"/>
      <c r="AN26" s="188"/>
      <c r="AO26" s="188"/>
    </row>
    <row r="27" spans="1:41" x14ac:dyDescent="0.2">
      <c r="A27" s="215"/>
      <c r="B27" s="244" t="s">
        <v>233</v>
      </c>
      <c r="C27" s="206">
        <f>$C$22</f>
        <v>0</v>
      </c>
      <c r="D27" s="206" t="str">
        <f>IF(ISNUMBER(D26),C27,"")</f>
        <v/>
      </c>
      <c r="E27" s="206" t="str">
        <f t="shared" ref="E27:AA27" si="0">IF(ISNUMBER(E26),D27,"")</f>
        <v/>
      </c>
      <c r="F27" s="206" t="str">
        <f t="shared" si="0"/>
        <v/>
      </c>
      <c r="G27" s="206" t="str">
        <f t="shared" si="0"/>
        <v/>
      </c>
      <c r="H27" s="206" t="str">
        <f t="shared" si="0"/>
        <v/>
      </c>
      <c r="I27" s="206" t="str">
        <f t="shared" si="0"/>
        <v/>
      </c>
      <c r="J27" s="206" t="str">
        <f t="shared" si="0"/>
        <v/>
      </c>
      <c r="K27" s="206" t="str">
        <f t="shared" si="0"/>
        <v/>
      </c>
      <c r="L27" s="206" t="str">
        <f t="shared" si="0"/>
        <v/>
      </c>
      <c r="M27" s="206" t="str">
        <f t="shared" si="0"/>
        <v/>
      </c>
      <c r="N27" s="206" t="str">
        <f t="shared" si="0"/>
        <v/>
      </c>
      <c r="O27" s="206" t="str">
        <f t="shared" si="0"/>
        <v/>
      </c>
      <c r="P27" s="206" t="str">
        <f t="shared" si="0"/>
        <v/>
      </c>
      <c r="Q27" s="206" t="str">
        <f t="shared" si="0"/>
        <v/>
      </c>
      <c r="R27" s="206" t="str">
        <f t="shared" si="0"/>
        <v/>
      </c>
      <c r="S27" s="206" t="str">
        <f t="shared" si="0"/>
        <v/>
      </c>
      <c r="T27" s="206" t="str">
        <f t="shared" si="0"/>
        <v/>
      </c>
      <c r="U27" s="206" t="str">
        <f t="shared" si="0"/>
        <v/>
      </c>
      <c r="V27" s="206" t="str">
        <f t="shared" si="0"/>
        <v/>
      </c>
      <c r="W27" s="206" t="str">
        <f t="shared" si="0"/>
        <v/>
      </c>
      <c r="X27" s="206" t="str">
        <f t="shared" si="0"/>
        <v/>
      </c>
      <c r="Y27" s="206" t="str">
        <f t="shared" si="0"/>
        <v/>
      </c>
      <c r="Z27" s="206" t="str">
        <f t="shared" si="0"/>
        <v/>
      </c>
      <c r="AA27" s="206" t="str">
        <f t="shared" si="0"/>
        <v/>
      </c>
      <c r="AB27" s="207"/>
      <c r="AC27" s="195"/>
      <c r="AD27" s="188"/>
      <c r="AE27" s="188"/>
      <c r="AF27" s="188"/>
      <c r="AG27" s="188"/>
      <c r="AH27" s="188"/>
      <c r="AI27" s="188"/>
      <c r="AJ27" s="188"/>
      <c r="AK27" s="188"/>
      <c r="AL27" s="188"/>
      <c r="AM27" s="188"/>
      <c r="AN27" s="188"/>
      <c r="AO27" s="188"/>
    </row>
    <row r="28" spans="1:41" x14ac:dyDescent="0.2">
      <c r="A28" s="255" t="s">
        <v>251</v>
      </c>
      <c r="B28" s="255" t="s">
        <v>70</v>
      </c>
      <c r="C28" s="208"/>
      <c r="D28" s="208"/>
      <c r="E28" s="208"/>
      <c r="F28" s="208"/>
      <c r="G28" s="208"/>
      <c r="H28" s="160"/>
      <c r="I28" s="160"/>
      <c r="J28" s="160"/>
      <c r="K28" s="160"/>
      <c r="L28" s="160"/>
      <c r="M28" s="160"/>
      <c r="N28" s="160"/>
      <c r="O28" s="160"/>
      <c r="P28" s="160"/>
      <c r="Q28" s="160"/>
      <c r="R28" s="160"/>
      <c r="S28" s="160"/>
      <c r="T28" s="160"/>
      <c r="U28" s="160"/>
      <c r="V28" s="160"/>
      <c r="W28" s="160"/>
      <c r="X28" s="160"/>
      <c r="Y28" s="160"/>
      <c r="Z28" s="160"/>
      <c r="AA28" s="160"/>
      <c r="AB28" s="209" t="s">
        <v>64</v>
      </c>
      <c r="AC28" s="195"/>
      <c r="AD28" s="188"/>
      <c r="AE28" s="188"/>
      <c r="AF28" s="188"/>
      <c r="AG28" s="188"/>
      <c r="AH28" s="188"/>
      <c r="AI28" s="188"/>
      <c r="AJ28" s="188"/>
      <c r="AK28" s="188"/>
      <c r="AL28" s="188"/>
      <c r="AM28" s="188"/>
      <c r="AN28" s="188"/>
      <c r="AO28" s="188"/>
    </row>
    <row r="29" spans="1:41" ht="14.25" customHeight="1" x14ac:dyDescent="0.2">
      <c r="A29" s="1035" t="s">
        <v>253</v>
      </c>
      <c r="B29" s="1036"/>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210">
        <f t="shared" ref="AB29:AB34" si="1">SUM(C29:AA29)</f>
        <v>0</v>
      </c>
      <c r="AC29" s="195"/>
      <c r="AD29" s="188"/>
      <c r="AE29" s="188"/>
      <c r="AF29" s="188"/>
      <c r="AG29" s="188"/>
      <c r="AH29" s="188"/>
      <c r="AI29" s="188"/>
      <c r="AJ29" s="188"/>
      <c r="AK29" s="188"/>
      <c r="AL29" s="188"/>
      <c r="AM29" s="188"/>
      <c r="AN29" s="188"/>
      <c r="AO29" s="188"/>
    </row>
    <row r="30" spans="1:41" x14ac:dyDescent="0.2">
      <c r="A30" s="1035" t="s">
        <v>254</v>
      </c>
      <c r="B30" s="1036"/>
      <c r="C30" s="1037"/>
      <c r="D30" s="1037"/>
      <c r="E30" s="1037"/>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037"/>
      <c r="AB30" s="210">
        <f t="shared" si="1"/>
        <v>0</v>
      </c>
      <c r="AC30" s="195"/>
      <c r="AD30" s="188"/>
      <c r="AE30" s="188"/>
      <c r="AF30" s="188"/>
      <c r="AG30" s="188"/>
      <c r="AH30" s="188"/>
      <c r="AI30" s="188"/>
      <c r="AJ30" s="188"/>
      <c r="AK30" s="188"/>
      <c r="AL30" s="188"/>
      <c r="AM30" s="188"/>
      <c r="AN30" s="188"/>
      <c r="AO30" s="188"/>
    </row>
    <row r="31" spans="1:41" x14ac:dyDescent="0.2">
      <c r="A31" s="1035" t="s">
        <v>255</v>
      </c>
      <c r="B31" s="1036"/>
      <c r="C31" s="1037"/>
      <c r="D31" s="1037"/>
      <c r="E31" s="1037"/>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037"/>
      <c r="AB31" s="210">
        <f t="shared" si="1"/>
        <v>0</v>
      </c>
      <c r="AC31" s="195"/>
      <c r="AD31" s="188"/>
      <c r="AE31" s="188"/>
      <c r="AF31" s="188"/>
      <c r="AG31" s="188"/>
      <c r="AH31" s="188"/>
      <c r="AI31" s="188"/>
      <c r="AJ31" s="188"/>
      <c r="AK31" s="188"/>
      <c r="AL31" s="188"/>
      <c r="AM31" s="188"/>
      <c r="AN31" s="188"/>
      <c r="AO31" s="188"/>
    </row>
    <row r="32" spans="1:41" x14ac:dyDescent="0.2">
      <c r="A32" s="1035" t="s">
        <v>256</v>
      </c>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210">
        <f t="shared" si="1"/>
        <v>0</v>
      </c>
      <c r="AC32" s="195"/>
      <c r="AD32" s="188"/>
      <c r="AE32" s="188"/>
      <c r="AF32" s="188"/>
      <c r="AG32" s="188"/>
      <c r="AH32" s="188"/>
      <c r="AI32" s="188"/>
      <c r="AJ32" s="188"/>
      <c r="AK32" s="188"/>
      <c r="AL32" s="188"/>
      <c r="AM32" s="188"/>
      <c r="AN32" s="188"/>
      <c r="AO32" s="188"/>
    </row>
    <row r="33" spans="1:41" x14ac:dyDescent="0.2">
      <c r="A33" s="1035" t="s">
        <v>257</v>
      </c>
      <c r="B33" s="1036"/>
      <c r="C33" s="1037"/>
      <c r="D33" s="1037"/>
      <c r="E33" s="1037"/>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037"/>
      <c r="AB33" s="210">
        <f t="shared" si="1"/>
        <v>0</v>
      </c>
      <c r="AC33" s="195"/>
      <c r="AD33" s="188"/>
      <c r="AE33" s="188"/>
      <c r="AF33" s="188"/>
      <c r="AG33" s="188"/>
      <c r="AH33" s="188"/>
      <c r="AI33" s="188"/>
      <c r="AJ33" s="188"/>
      <c r="AK33" s="188"/>
      <c r="AL33" s="188"/>
      <c r="AM33" s="188"/>
      <c r="AN33" s="188"/>
      <c r="AO33" s="188"/>
    </row>
    <row r="34" spans="1:41" x14ac:dyDescent="0.2">
      <c r="A34" s="1035" t="s">
        <v>258</v>
      </c>
      <c r="B34" s="1036"/>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257">
        <f t="shared" si="1"/>
        <v>0</v>
      </c>
      <c r="AC34" s="195"/>
      <c r="AD34" s="188"/>
      <c r="AE34" s="188"/>
      <c r="AF34" s="188"/>
      <c r="AG34" s="188"/>
      <c r="AH34" s="188"/>
      <c r="AI34" s="188"/>
      <c r="AJ34" s="188"/>
      <c r="AK34" s="188"/>
      <c r="AL34" s="188"/>
      <c r="AM34" s="188"/>
      <c r="AN34" s="188"/>
      <c r="AO34" s="188"/>
    </row>
    <row r="35" spans="1:41" s="192" customFormat="1" x14ac:dyDescent="0.2">
      <c r="A35" s="254" t="s">
        <v>250</v>
      </c>
      <c r="B35" s="229"/>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11"/>
      <c r="AC35" s="212"/>
      <c r="AD35" s="191"/>
      <c r="AE35" s="191"/>
      <c r="AF35" s="191"/>
      <c r="AG35" s="191"/>
      <c r="AH35" s="191"/>
      <c r="AI35" s="191"/>
      <c r="AJ35" s="191"/>
      <c r="AK35" s="191"/>
      <c r="AL35" s="191"/>
      <c r="AM35" s="191"/>
      <c r="AN35" s="191"/>
      <c r="AO35" s="191"/>
    </row>
    <row r="36" spans="1:41" x14ac:dyDescent="0.2">
      <c r="A36" s="252"/>
      <c r="B36" s="226" t="s">
        <v>236</v>
      </c>
      <c r="C36" s="236">
        <f>SUM(C29:C35)</f>
        <v>0</v>
      </c>
      <c r="D36" s="236" t="str">
        <f>IFERROR(SUM(D29:D35)/(1+D27),"")</f>
        <v/>
      </c>
      <c r="E36" s="236" t="str">
        <f>IFERROR(SUM(E29:E35)/(1+E27)^2,"")</f>
        <v/>
      </c>
      <c r="F36" s="236" t="str">
        <f>IFERROR(SUM(F29:F35)/(1+F27)^3,"")</f>
        <v/>
      </c>
      <c r="G36" s="236" t="str">
        <f>IFERROR(SUM(G29:G35)/(1+G27)^4,"")</f>
        <v/>
      </c>
      <c r="H36" s="236" t="str">
        <f>IFERROR(SUM(H29:H35)/(1+H27)^5,"")</f>
        <v/>
      </c>
      <c r="I36" s="236" t="str">
        <f>IFERROR(SUM(I29:I35)/(1+I27)^6,"")</f>
        <v/>
      </c>
      <c r="J36" s="236" t="str">
        <f>IFERROR(SUM(J29:J35)/(1+J27)^7,"")</f>
        <v/>
      </c>
      <c r="K36" s="236" t="str">
        <f>IFERROR(SUM(K29:K35)/(1+K27)^8,"")</f>
        <v/>
      </c>
      <c r="L36" s="236" t="str">
        <f>IFERROR(SUM(L29:L35)/(1+L27)^9,"")</f>
        <v/>
      </c>
      <c r="M36" s="236" t="str">
        <f>IFERROR(SUM(M29:M35)/(1+M27)^10,"")</f>
        <v/>
      </c>
      <c r="N36" s="236" t="str">
        <f>IFERROR(SUM(N29:N35)/(1+N27)^11,"")</f>
        <v/>
      </c>
      <c r="O36" s="236" t="str">
        <f>IFERROR(SUM(O29:O35)/(1+O27)^12,"")</f>
        <v/>
      </c>
      <c r="P36" s="236" t="str">
        <f>IFERROR(SUM(P29:P35)/(1+P27)^13,"")</f>
        <v/>
      </c>
      <c r="Q36" s="236" t="str">
        <f>IFERROR(SUM(Q29:Q35)/(1+Q27)^14,"")</f>
        <v/>
      </c>
      <c r="R36" s="236" t="str">
        <f>IFERROR(SUM(R29:R35)/(1+R27)^15,"")</f>
        <v/>
      </c>
      <c r="S36" s="236" t="str">
        <f>IFERROR(SUM(S29:S35)/(1+S27)^16,"")</f>
        <v/>
      </c>
      <c r="T36" s="236" t="str">
        <f>IFERROR(SUM(T29:T35)/(1+T27)^17,"")</f>
        <v/>
      </c>
      <c r="U36" s="236" t="str">
        <f>IFERROR(SUM(U29:U35)/(1+U27)^18,"")</f>
        <v/>
      </c>
      <c r="V36" s="236" t="str">
        <f>IFERROR(SUM(V29:V35)/(1+V27)^19,"")</f>
        <v/>
      </c>
      <c r="W36" s="236" t="str">
        <f>IFERROR(SUM(W29:W35)/(1+W27)^20,"")</f>
        <v/>
      </c>
      <c r="X36" s="236" t="str">
        <f>IFERROR(SUM(X29:X35)/(1+X27)^21,"")</f>
        <v/>
      </c>
      <c r="Y36" s="236" t="str">
        <f>IFERROR(SUM(Y29:Y35)/(1+Y27)^22,"")</f>
        <v/>
      </c>
      <c r="Z36" s="236" t="str">
        <f>IFERROR(SUM(Z29:Z35)/(1+Z27)^23,"")</f>
        <v/>
      </c>
      <c r="AA36" s="236" t="str">
        <f>IFERROR(SUM(AA29:AA35)/(1+AA27)^24,"")</f>
        <v/>
      </c>
      <c r="AB36" s="210">
        <f>SUM(C36:AA36)</f>
        <v>0</v>
      </c>
      <c r="AC36" s="195"/>
      <c r="AD36" s="188"/>
      <c r="AE36" s="188"/>
      <c r="AF36" s="188"/>
      <c r="AG36" s="188"/>
      <c r="AH36" s="188"/>
      <c r="AI36" s="188"/>
      <c r="AJ36" s="188"/>
      <c r="AK36" s="188"/>
      <c r="AL36" s="188"/>
      <c r="AM36" s="188"/>
      <c r="AN36" s="188"/>
      <c r="AO36" s="188"/>
    </row>
    <row r="37" spans="1:41" x14ac:dyDescent="0.2">
      <c r="A37" s="160"/>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95"/>
      <c r="AD37" s="188"/>
      <c r="AE37" s="188"/>
      <c r="AF37" s="188"/>
      <c r="AG37" s="188"/>
      <c r="AH37" s="188"/>
      <c r="AI37" s="188"/>
      <c r="AJ37" s="188"/>
      <c r="AK37" s="188"/>
      <c r="AL37" s="188"/>
      <c r="AM37" s="188"/>
      <c r="AN37" s="188"/>
      <c r="AO37" s="188"/>
    </row>
    <row r="38" spans="1:41" ht="15" x14ac:dyDescent="0.2">
      <c r="A38" s="246"/>
      <c r="B38" s="251"/>
      <c r="C38" s="237" t="s">
        <v>237</v>
      </c>
      <c r="D38" s="238"/>
      <c r="E38" s="238"/>
      <c r="F38" s="238"/>
      <c r="G38" s="238"/>
      <c r="H38" s="238"/>
      <c r="I38" s="238"/>
      <c r="J38" s="238"/>
      <c r="K38" s="238"/>
      <c r="L38" s="238"/>
      <c r="M38" s="238"/>
      <c r="N38" s="238"/>
      <c r="O38" s="238"/>
      <c r="P38" s="237" t="s">
        <v>237</v>
      </c>
      <c r="Q38" s="238"/>
      <c r="R38" s="238"/>
      <c r="S38" s="238"/>
      <c r="T38" s="238"/>
      <c r="U38" s="238"/>
      <c r="V38" s="238"/>
      <c r="W38" s="238"/>
      <c r="X38" s="238"/>
      <c r="Y38" s="238"/>
      <c r="Z38" s="238"/>
      <c r="AA38" s="238"/>
      <c r="AB38" s="239"/>
      <c r="AC38" s="195"/>
      <c r="AD38" s="188"/>
      <c r="AE38" s="188"/>
      <c r="AF38" s="188"/>
      <c r="AG38" s="188"/>
      <c r="AH38" s="188"/>
      <c r="AI38" s="188"/>
      <c r="AJ38" s="188"/>
      <c r="AK38" s="188"/>
      <c r="AL38" s="188"/>
      <c r="AM38" s="188"/>
      <c r="AN38" s="188"/>
      <c r="AO38" s="188"/>
    </row>
    <row r="39" spans="1:41" x14ac:dyDescent="0.2">
      <c r="A39" s="250"/>
      <c r="B39" s="225" t="s">
        <v>235</v>
      </c>
      <c r="C39" s="213">
        <f t="shared" ref="C39:AA40" si="2">C26</f>
        <v>0</v>
      </c>
      <c r="D39" s="214" t="str">
        <f t="shared" si="2"/>
        <v/>
      </c>
      <c r="E39" s="214" t="str">
        <f t="shared" si="2"/>
        <v/>
      </c>
      <c r="F39" s="214" t="str">
        <f t="shared" si="2"/>
        <v/>
      </c>
      <c r="G39" s="214" t="str">
        <f t="shared" si="2"/>
        <v/>
      </c>
      <c r="H39" s="214" t="str">
        <f t="shared" si="2"/>
        <v/>
      </c>
      <c r="I39" s="214" t="str">
        <f t="shared" si="2"/>
        <v/>
      </c>
      <c r="J39" s="214" t="str">
        <f t="shared" si="2"/>
        <v/>
      </c>
      <c r="K39" s="214" t="str">
        <f t="shared" si="2"/>
        <v/>
      </c>
      <c r="L39" s="214" t="str">
        <f t="shared" si="2"/>
        <v/>
      </c>
      <c r="M39" s="214" t="str">
        <f t="shared" si="2"/>
        <v/>
      </c>
      <c r="N39" s="214" t="str">
        <f t="shared" si="2"/>
        <v/>
      </c>
      <c r="O39" s="214" t="str">
        <f t="shared" si="2"/>
        <v/>
      </c>
      <c r="P39" s="214" t="str">
        <f t="shared" si="2"/>
        <v/>
      </c>
      <c r="Q39" s="214" t="str">
        <f t="shared" si="2"/>
        <v/>
      </c>
      <c r="R39" s="214" t="str">
        <f t="shared" si="2"/>
        <v/>
      </c>
      <c r="S39" s="214" t="str">
        <f t="shared" si="2"/>
        <v/>
      </c>
      <c r="T39" s="214" t="str">
        <f t="shared" si="2"/>
        <v/>
      </c>
      <c r="U39" s="214" t="str">
        <f t="shared" si="2"/>
        <v/>
      </c>
      <c r="V39" s="214" t="str">
        <f t="shared" si="2"/>
        <v/>
      </c>
      <c r="W39" s="214" t="str">
        <f t="shared" si="2"/>
        <v/>
      </c>
      <c r="X39" s="214" t="str">
        <f t="shared" si="2"/>
        <v/>
      </c>
      <c r="Y39" s="214" t="str">
        <f t="shared" si="2"/>
        <v/>
      </c>
      <c r="Z39" s="214" t="str">
        <f t="shared" si="2"/>
        <v/>
      </c>
      <c r="AA39" s="214" t="str">
        <f t="shared" si="2"/>
        <v/>
      </c>
      <c r="AB39" s="215"/>
      <c r="AC39" s="195"/>
      <c r="AD39" s="188"/>
      <c r="AE39" s="188"/>
      <c r="AF39" s="188"/>
      <c r="AG39" s="188"/>
      <c r="AH39" s="188"/>
      <c r="AI39" s="188"/>
      <c r="AJ39" s="188"/>
      <c r="AK39" s="188"/>
      <c r="AL39" s="188"/>
      <c r="AM39" s="188"/>
      <c r="AN39" s="188"/>
      <c r="AO39" s="188"/>
    </row>
    <row r="40" spans="1:41" x14ac:dyDescent="0.2">
      <c r="A40" s="250"/>
      <c r="B40" s="228" t="s">
        <v>233</v>
      </c>
      <c r="C40" s="206">
        <f t="shared" si="2"/>
        <v>0</v>
      </c>
      <c r="D40" s="206" t="str">
        <f t="shared" si="2"/>
        <v/>
      </c>
      <c r="E40" s="206" t="str">
        <f t="shared" si="2"/>
        <v/>
      </c>
      <c r="F40" s="206" t="str">
        <f t="shared" si="2"/>
        <v/>
      </c>
      <c r="G40" s="206" t="str">
        <f t="shared" si="2"/>
        <v/>
      </c>
      <c r="H40" s="206" t="str">
        <f t="shared" si="2"/>
        <v/>
      </c>
      <c r="I40" s="206" t="str">
        <f t="shared" si="2"/>
        <v/>
      </c>
      <c r="J40" s="206" t="str">
        <f t="shared" si="2"/>
        <v/>
      </c>
      <c r="K40" s="206" t="str">
        <f t="shared" si="2"/>
        <v/>
      </c>
      <c r="L40" s="206" t="str">
        <f t="shared" si="2"/>
        <v/>
      </c>
      <c r="M40" s="206" t="str">
        <f t="shared" si="2"/>
        <v/>
      </c>
      <c r="N40" s="206" t="str">
        <f t="shared" si="2"/>
        <v/>
      </c>
      <c r="O40" s="206" t="str">
        <f t="shared" si="2"/>
        <v/>
      </c>
      <c r="P40" s="206" t="str">
        <f t="shared" si="2"/>
        <v/>
      </c>
      <c r="Q40" s="206" t="str">
        <f t="shared" si="2"/>
        <v/>
      </c>
      <c r="R40" s="206" t="str">
        <f t="shared" si="2"/>
        <v/>
      </c>
      <c r="S40" s="206" t="str">
        <f t="shared" si="2"/>
        <v/>
      </c>
      <c r="T40" s="206" t="str">
        <f t="shared" si="2"/>
        <v/>
      </c>
      <c r="U40" s="206" t="str">
        <f t="shared" si="2"/>
        <v/>
      </c>
      <c r="V40" s="206" t="str">
        <f t="shared" si="2"/>
        <v/>
      </c>
      <c r="W40" s="206" t="str">
        <f t="shared" si="2"/>
        <v/>
      </c>
      <c r="X40" s="206" t="str">
        <f t="shared" si="2"/>
        <v/>
      </c>
      <c r="Y40" s="206" t="str">
        <f t="shared" si="2"/>
        <v/>
      </c>
      <c r="Z40" s="206" t="str">
        <f t="shared" si="2"/>
        <v/>
      </c>
      <c r="AA40" s="206" t="str">
        <f t="shared" si="2"/>
        <v/>
      </c>
      <c r="AB40" s="207"/>
      <c r="AC40" s="195"/>
      <c r="AD40" s="188"/>
      <c r="AE40" s="188"/>
      <c r="AF40" s="188"/>
      <c r="AG40" s="188"/>
      <c r="AH40" s="188"/>
      <c r="AI40" s="188"/>
      <c r="AJ40" s="188"/>
      <c r="AK40" s="188"/>
      <c r="AL40" s="188"/>
      <c r="AM40" s="188"/>
      <c r="AN40" s="188"/>
      <c r="AO40" s="188"/>
    </row>
    <row r="41" spans="1:41" x14ac:dyDescent="0.2">
      <c r="A41" s="231" t="s">
        <v>252</v>
      </c>
      <c r="B41" s="231" t="s">
        <v>70</v>
      </c>
      <c r="C41" s="208"/>
      <c r="D41" s="208"/>
      <c r="E41" s="208"/>
      <c r="F41" s="208"/>
      <c r="G41" s="208"/>
      <c r="H41" s="160"/>
      <c r="I41" s="160"/>
      <c r="J41" s="160"/>
      <c r="K41" s="160"/>
      <c r="L41" s="160"/>
      <c r="M41" s="160"/>
      <c r="N41" s="160"/>
      <c r="O41" s="160"/>
      <c r="P41" s="160"/>
      <c r="Q41" s="160"/>
      <c r="R41" s="160"/>
      <c r="S41" s="160"/>
      <c r="T41" s="160"/>
      <c r="U41" s="160"/>
      <c r="V41" s="160"/>
      <c r="W41" s="160"/>
      <c r="X41" s="160"/>
      <c r="Y41" s="160"/>
      <c r="Z41" s="160"/>
      <c r="AA41" s="160"/>
      <c r="AB41" s="209" t="s">
        <v>64</v>
      </c>
      <c r="AC41" s="195"/>
      <c r="AD41" s="188"/>
      <c r="AE41" s="188"/>
      <c r="AF41" s="188"/>
      <c r="AG41" s="188"/>
      <c r="AH41" s="188"/>
      <c r="AI41" s="188"/>
      <c r="AJ41" s="188"/>
      <c r="AK41" s="188"/>
      <c r="AL41" s="188"/>
      <c r="AM41" s="188"/>
      <c r="AN41" s="188"/>
      <c r="AO41" s="188"/>
    </row>
    <row r="42" spans="1:41" x14ac:dyDescent="0.2">
      <c r="A42" s="1035" t="s">
        <v>253</v>
      </c>
      <c r="B42" s="1036"/>
      <c r="C42" s="1037"/>
      <c r="D42" s="1037"/>
      <c r="E42" s="1037"/>
      <c r="F42" s="1037"/>
      <c r="G42" s="1037"/>
      <c r="H42" s="1037"/>
      <c r="I42" s="1037"/>
      <c r="J42" s="1037"/>
      <c r="K42" s="1037"/>
      <c r="L42" s="1037"/>
      <c r="M42" s="1037"/>
      <c r="N42" s="1037"/>
      <c r="O42" s="1037"/>
      <c r="P42" s="1037"/>
      <c r="Q42" s="1037"/>
      <c r="R42" s="1037"/>
      <c r="S42" s="1037"/>
      <c r="T42" s="1037"/>
      <c r="U42" s="1037"/>
      <c r="V42" s="1037"/>
      <c r="W42" s="1037"/>
      <c r="X42" s="1037"/>
      <c r="Y42" s="1037"/>
      <c r="Z42" s="1037"/>
      <c r="AA42" s="1037"/>
      <c r="AB42" s="210">
        <f t="shared" ref="AB42:AB47" si="3">SUM(C42:AA42)</f>
        <v>0</v>
      </c>
      <c r="AC42" s="195"/>
      <c r="AD42" s="188"/>
      <c r="AE42" s="188"/>
      <c r="AF42" s="188"/>
      <c r="AG42" s="188"/>
      <c r="AH42" s="188"/>
      <c r="AI42" s="188"/>
      <c r="AJ42" s="188"/>
      <c r="AK42" s="188"/>
      <c r="AL42" s="188"/>
      <c r="AM42" s="188"/>
      <c r="AN42" s="188"/>
      <c r="AO42" s="188"/>
    </row>
    <row r="43" spans="1:41" x14ac:dyDescent="0.2">
      <c r="A43" s="1035" t="s">
        <v>254</v>
      </c>
      <c r="B43" s="1036"/>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7"/>
      <c r="Y43" s="1037"/>
      <c r="Z43" s="1037"/>
      <c r="AA43" s="1037"/>
      <c r="AB43" s="210">
        <f t="shared" si="3"/>
        <v>0</v>
      </c>
      <c r="AC43" s="195"/>
      <c r="AD43" s="188"/>
      <c r="AE43" s="188"/>
      <c r="AF43" s="188"/>
      <c r="AG43" s="188"/>
      <c r="AH43" s="188"/>
      <c r="AI43" s="188"/>
      <c r="AJ43" s="188"/>
      <c r="AK43" s="188"/>
      <c r="AL43" s="188"/>
      <c r="AM43" s="188"/>
      <c r="AN43" s="188"/>
      <c r="AO43" s="188"/>
    </row>
    <row r="44" spans="1:41" x14ac:dyDescent="0.2">
      <c r="A44" s="1035" t="s">
        <v>255</v>
      </c>
      <c r="B44" s="1036"/>
      <c r="C44" s="1037"/>
      <c r="D44" s="1037"/>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210">
        <f t="shared" si="3"/>
        <v>0</v>
      </c>
      <c r="AC44" s="195"/>
      <c r="AD44" s="188"/>
      <c r="AE44" s="188"/>
      <c r="AF44" s="188"/>
      <c r="AG44" s="188"/>
      <c r="AH44" s="188"/>
      <c r="AI44" s="188"/>
      <c r="AJ44" s="188"/>
      <c r="AK44" s="188"/>
      <c r="AL44" s="188"/>
      <c r="AM44" s="188"/>
      <c r="AN44" s="188"/>
      <c r="AO44" s="188"/>
    </row>
    <row r="45" spans="1:41" x14ac:dyDescent="0.2">
      <c r="A45" s="1035" t="s">
        <v>256</v>
      </c>
      <c r="B45" s="1036"/>
      <c r="C45" s="1037"/>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037"/>
      <c r="AA45" s="1037"/>
      <c r="AB45" s="210">
        <f t="shared" si="3"/>
        <v>0</v>
      </c>
      <c r="AC45" s="195"/>
      <c r="AD45" s="188"/>
      <c r="AE45" s="188"/>
      <c r="AF45" s="188"/>
      <c r="AG45" s="188"/>
      <c r="AH45" s="188"/>
      <c r="AI45" s="188"/>
      <c r="AJ45" s="188"/>
      <c r="AK45" s="188"/>
      <c r="AL45" s="188"/>
      <c r="AM45" s="188"/>
      <c r="AN45" s="188"/>
      <c r="AO45" s="188"/>
    </row>
    <row r="46" spans="1:41" x14ac:dyDescent="0.2">
      <c r="A46" s="1035" t="s">
        <v>257</v>
      </c>
      <c r="B46" s="1036"/>
      <c r="C46" s="1037"/>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037"/>
      <c r="AA46" s="1037"/>
      <c r="AB46" s="210">
        <f t="shared" si="3"/>
        <v>0</v>
      </c>
      <c r="AC46" s="195"/>
      <c r="AD46" s="188"/>
      <c r="AE46" s="188"/>
      <c r="AF46" s="188"/>
      <c r="AG46" s="188"/>
      <c r="AH46" s="188"/>
      <c r="AI46" s="188"/>
      <c r="AJ46" s="188"/>
      <c r="AK46" s="188"/>
      <c r="AL46" s="188"/>
      <c r="AM46" s="188"/>
      <c r="AN46" s="188"/>
      <c r="AO46" s="188"/>
    </row>
    <row r="47" spans="1:41" x14ac:dyDescent="0.2">
      <c r="A47" s="1035" t="s">
        <v>258</v>
      </c>
      <c r="B47" s="1036"/>
      <c r="C47" s="1037"/>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037"/>
      <c r="AA47" s="1037"/>
      <c r="AB47" s="210">
        <f t="shared" si="3"/>
        <v>0</v>
      </c>
      <c r="AC47" s="195"/>
      <c r="AD47" s="188"/>
      <c r="AE47" s="188"/>
      <c r="AF47" s="188"/>
      <c r="AG47" s="188"/>
      <c r="AH47" s="188"/>
      <c r="AI47" s="188"/>
      <c r="AJ47" s="188"/>
      <c r="AK47" s="188"/>
      <c r="AL47" s="188"/>
      <c r="AM47" s="188"/>
      <c r="AN47" s="188"/>
      <c r="AO47" s="188"/>
    </row>
    <row r="48" spans="1:41" s="192" customFormat="1" x14ac:dyDescent="0.2">
      <c r="A48" s="254" t="s">
        <v>250</v>
      </c>
      <c r="B48" s="229"/>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11"/>
      <c r="AC48" s="212"/>
      <c r="AD48" s="191"/>
      <c r="AE48" s="191"/>
      <c r="AF48" s="191"/>
      <c r="AG48" s="191"/>
      <c r="AH48" s="191"/>
      <c r="AI48" s="191"/>
      <c r="AJ48" s="191"/>
      <c r="AK48" s="191"/>
      <c r="AL48" s="191"/>
      <c r="AM48" s="191"/>
      <c r="AN48" s="191"/>
      <c r="AO48" s="191"/>
    </row>
    <row r="49" spans="1:41" x14ac:dyDescent="0.2">
      <c r="A49" s="253"/>
      <c r="B49" s="226" t="s">
        <v>238</v>
      </c>
      <c r="C49" s="236">
        <f>SUM(C42:C48)</f>
        <v>0</v>
      </c>
      <c r="D49" s="236" t="str">
        <f>IFERROR(SUM(D42:D48)/(1+D40),"")</f>
        <v/>
      </c>
      <c r="E49" s="236" t="str">
        <f>IFERROR(SUM(E42:E48)/(1+E40)^2,"")</f>
        <v/>
      </c>
      <c r="F49" s="236" t="str">
        <f>IFERROR(SUM(F42:F48)/(1+F40)^3,"")</f>
        <v/>
      </c>
      <c r="G49" s="236" t="str">
        <f>IFERROR(SUM(G42:G48)/(1+G40)^4,"")</f>
        <v/>
      </c>
      <c r="H49" s="236" t="str">
        <f>IFERROR(SUM(H42:H48)/(1+H40)^5,"")</f>
        <v/>
      </c>
      <c r="I49" s="236" t="str">
        <f>IFERROR(SUM(I42:I48)/(1+I40)^6,"")</f>
        <v/>
      </c>
      <c r="J49" s="236" t="str">
        <f>IFERROR(SUM(J42:J48)/(1+J40)^7,"")</f>
        <v/>
      </c>
      <c r="K49" s="236" t="str">
        <f>IFERROR(SUM(K42:K48)/(1+K40)^8,"")</f>
        <v/>
      </c>
      <c r="L49" s="236" t="str">
        <f>IFERROR(SUM(L42:L48)/(1+L40)^9,"")</f>
        <v/>
      </c>
      <c r="M49" s="236" t="str">
        <f>IFERROR(SUM(M42:M48)/(1+M40)^10,"")</f>
        <v/>
      </c>
      <c r="N49" s="236" t="str">
        <f>IFERROR(SUM(N42:N48)/(1+N40)^11,"")</f>
        <v/>
      </c>
      <c r="O49" s="236" t="str">
        <f>IFERROR(SUM(O42:O48)/(1+O40)^12,"")</f>
        <v/>
      </c>
      <c r="P49" s="236" t="str">
        <f>IFERROR(SUM(P42:P48)/(1+P40)^13,"")</f>
        <v/>
      </c>
      <c r="Q49" s="236" t="str">
        <f>IFERROR(SUM(Q42:Q48)/(1+Q40)^14,"")</f>
        <v/>
      </c>
      <c r="R49" s="236" t="str">
        <f>IFERROR(SUM(R42:R48)/(1+R40)^15,"")</f>
        <v/>
      </c>
      <c r="S49" s="236" t="str">
        <f>IFERROR(SUM(S42:S48)/(1+S40)^16,"")</f>
        <v/>
      </c>
      <c r="T49" s="236" t="str">
        <f>IFERROR(SUM(T42:T48)/(1+T40)^17,"")</f>
        <v/>
      </c>
      <c r="U49" s="236" t="str">
        <f>IFERROR(SUM(U42:U48)/(1+U40)^18,"")</f>
        <v/>
      </c>
      <c r="V49" s="236" t="str">
        <f>IFERROR(SUM(V42:V48)/(1+V40)^19,"")</f>
        <v/>
      </c>
      <c r="W49" s="236" t="str">
        <f>IFERROR(SUM(W42:W48)/(1+W40)^20,"")</f>
        <v/>
      </c>
      <c r="X49" s="236" t="str">
        <f>IFERROR(SUM(X42:X48)/(1+X40)^21,"")</f>
        <v/>
      </c>
      <c r="Y49" s="236" t="str">
        <f>IFERROR(SUM(Y42:Y48)/(1+Y40)^22,"")</f>
        <v/>
      </c>
      <c r="Z49" s="236" t="str">
        <f>IFERROR(SUM(Z42:Z48)/(1+Z40)^23,"")</f>
        <v/>
      </c>
      <c r="AA49" s="236" t="str">
        <f>IFERROR(SUM(AA42:AA48)/(1+AA40)^24,"")</f>
        <v/>
      </c>
      <c r="AB49" s="210">
        <f>SUM(C49:AA49)</f>
        <v>0</v>
      </c>
      <c r="AC49" s="195"/>
      <c r="AD49" s="188"/>
      <c r="AE49" s="188"/>
      <c r="AF49" s="188"/>
      <c r="AG49" s="188"/>
      <c r="AH49" s="188"/>
      <c r="AI49" s="188"/>
      <c r="AJ49" s="188"/>
      <c r="AK49" s="188"/>
      <c r="AL49" s="188"/>
      <c r="AM49" s="188"/>
      <c r="AN49" s="188"/>
      <c r="AO49" s="188"/>
    </row>
    <row r="50" spans="1:41" x14ac:dyDescent="0.2">
      <c r="A50" s="245"/>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195"/>
      <c r="AD50" s="188"/>
      <c r="AE50" s="188"/>
      <c r="AF50" s="188"/>
      <c r="AG50" s="188"/>
      <c r="AH50" s="188"/>
      <c r="AI50" s="188"/>
      <c r="AJ50" s="188"/>
      <c r="AK50" s="188"/>
      <c r="AL50" s="188"/>
      <c r="AM50" s="188"/>
      <c r="AN50" s="188"/>
      <c r="AO50" s="188"/>
    </row>
    <row r="51" spans="1:41" ht="18" customHeight="1" x14ac:dyDescent="0.2">
      <c r="A51" s="246"/>
      <c r="B51" s="247"/>
      <c r="C51" s="242" t="s">
        <v>239</v>
      </c>
      <c r="D51" s="240"/>
      <c r="E51" s="240"/>
      <c r="F51" s="240"/>
      <c r="G51" s="240"/>
      <c r="H51" s="240"/>
      <c r="I51" s="240"/>
      <c r="J51" s="240"/>
      <c r="K51" s="240"/>
      <c r="L51" s="240"/>
      <c r="M51" s="240"/>
      <c r="N51" s="240"/>
      <c r="O51" s="240"/>
      <c r="P51" s="242" t="s">
        <v>239</v>
      </c>
      <c r="Q51" s="240"/>
      <c r="R51" s="240"/>
      <c r="S51" s="240"/>
      <c r="T51" s="240"/>
      <c r="U51" s="240"/>
      <c r="V51" s="240"/>
      <c r="W51" s="240"/>
      <c r="X51" s="240"/>
      <c r="Y51" s="240"/>
      <c r="Z51" s="240"/>
      <c r="AA51" s="240"/>
      <c r="AB51" s="241"/>
      <c r="AC51" s="195"/>
      <c r="AD51" s="188"/>
      <c r="AE51" s="188"/>
      <c r="AF51" s="188"/>
      <c r="AG51" s="188"/>
      <c r="AH51" s="188"/>
      <c r="AI51" s="188"/>
      <c r="AJ51" s="188"/>
      <c r="AK51" s="188"/>
      <c r="AL51" s="188"/>
      <c r="AM51" s="188"/>
      <c r="AN51" s="188"/>
      <c r="AO51" s="188"/>
    </row>
    <row r="52" spans="1:41" x14ac:dyDescent="0.2">
      <c r="A52" s="248"/>
      <c r="B52" s="231" t="s">
        <v>235</v>
      </c>
      <c r="C52" s="233">
        <f t="shared" ref="C52:AA52" si="4">C39</f>
        <v>0</v>
      </c>
      <c r="D52" s="233" t="str">
        <f t="shared" si="4"/>
        <v/>
      </c>
      <c r="E52" s="233" t="str">
        <f t="shared" si="4"/>
        <v/>
      </c>
      <c r="F52" s="233" t="str">
        <f t="shared" si="4"/>
        <v/>
      </c>
      <c r="G52" s="233" t="str">
        <f t="shared" si="4"/>
        <v/>
      </c>
      <c r="H52" s="233" t="str">
        <f t="shared" si="4"/>
        <v/>
      </c>
      <c r="I52" s="233" t="str">
        <f t="shared" si="4"/>
        <v/>
      </c>
      <c r="J52" s="233" t="str">
        <f t="shared" si="4"/>
        <v/>
      </c>
      <c r="K52" s="233" t="str">
        <f t="shared" si="4"/>
        <v/>
      </c>
      <c r="L52" s="233" t="str">
        <f t="shared" si="4"/>
        <v/>
      </c>
      <c r="M52" s="233" t="str">
        <f t="shared" si="4"/>
        <v/>
      </c>
      <c r="N52" s="233" t="str">
        <f t="shared" si="4"/>
        <v/>
      </c>
      <c r="O52" s="233" t="str">
        <f t="shared" si="4"/>
        <v/>
      </c>
      <c r="P52" s="233" t="str">
        <f t="shared" si="4"/>
        <v/>
      </c>
      <c r="Q52" s="233" t="str">
        <f t="shared" si="4"/>
        <v/>
      </c>
      <c r="R52" s="233" t="str">
        <f t="shared" si="4"/>
        <v/>
      </c>
      <c r="S52" s="233" t="str">
        <f t="shared" si="4"/>
        <v/>
      </c>
      <c r="T52" s="233" t="str">
        <f t="shared" si="4"/>
        <v/>
      </c>
      <c r="U52" s="233" t="str">
        <f t="shared" si="4"/>
        <v/>
      </c>
      <c r="V52" s="233" t="str">
        <f t="shared" si="4"/>
        <v/>
      </c>
      <c r="W52" s="233" t="str">
        <f t="shared" si="4"/>
        <v/>
      </c>
      <c r="X52" s="233" t="str">
        <f t="shared" si="4"/>
        <v/>
      </c>
      <c r="Y52" s="233" t="str">
        <f t="shared" si="4"/>
        <v/>
      </c>
      <c r="Z52" s="233" t="str">
        <f t="shared" si="4"/>
        <v/>
      </c>
      <c r="AA52" s="233" t="str">
        <f t="shared" si="4"/>
        <v/>
      </c>
      <c r="AB52" s="216"/>
      <c r="AC52" s="195"/>
      <c r="AD52" s="188"/>
      <c r="AE52" s="188"/>
      <c r="AF52" s="188"/>
      <c r="AG52" s="188"/>
      <c r="AH52" s="188"/>
      <c r="AI52" s="188"/>
      <c r="AJ52" s="188"/>
      <c r="AK52" s="188"/>
      <c r="AL52" s="188"/>
      <c r="AM52" s="188"/>
      <c r="AN52" s="188"/>
      <c r="AO52" s="188"/>
    </row>
    <row r="53" spans="1:41" ht="9.75" customHeight="1" x14ac:dyDescent="0.2">
      <c r="A53" s="248"/>
      <c r="B53" s="231"/>
      <c r="C53" s="160"/>
      <c r="D53" s="232"/>
      <c r="E53" s="232"/>
      <c r="F53" s="232"/>
      <c r="G53" s="232"/>
      <c r="H53" s="160"/>
      <c r="I53" s="160"/>
      <c r="J53" s="160"/>
      <c r="K53" s="160"/>
      <c r="L53" s="160"/>
      <c r="M53" s="160"/>
      <c r="N53" s="160"/>
      <c r="O53" s="160"/>
      <c r="P53" s="160"/>
      <c r="Q53" s="160"/>
      <c r="R53" s="160"/>
      <c r="S53" s="160"/>
      <c r="T53" s="160"/>
      <c r="U53" s="160"/>
      <c r="V53" s="160"/>
      <c r="W53" s="160"/>
      <c r="X53" s="160"/>
      <c r="Y53" s="160"/>
      <c r="Z53" s="160"/>
      <c r="AA53" s="160"/>
      <c r="AB53" s="209" t="s">
        <v>64</v>
      </c>
      <c r="AC53" s="195"/>
      <c r="AD53" s="190"/>
      <c r="AE53" s="190"/>
      <c r="AF53" s="190"/>
      <c r="AG53" s="190"/>
      <c r="AH53" s="190"/>
      <c r="AI53" s="190"/>
      <c r="AJ53" s="190"/>
      <c r="AK53" s="190"/>
      <c r="AL53" s="190"/>
      <c r="AM53" s="188"/>
      <c r="AN53" s="188"/>
      <c r="AO53" s="188"/>
    </row>
    <row r="54" spans="1:41" x14ac:dyDescent="0.2">
      <c r="A54" s="249"/>
      <c r="B54" s="231" t="s">
        <v>240</v>
      </c>
      <c r="C54" s="234">
        <f t="shared" ref="C54:AA54" si="5">C36</f>
        <v>0</v>
      </c>
      <c r="D54" s="234" t="str">
        <f t="shared" si="5"/>
        <v/>
      </c>
      <c r="E54" s="234" t="str">
        <f t="shared" si="5"/>
        <v/>
      </c>
      <c r="F54" s="234" t="str">
        <f t="shared" si="5"/>
        <v/>
      </c>
      <c r="G54" s="234" t="str">
        <f t="shared" si="5"/>
        <v/>
      </c>
      <c r="H54" s="234" t="str">
        <f t="shared" si="5"/>
        <v/>
      </c>
      <c r="I54" s="234" t="str">
        <f t="shared" si="5"/>
        <v/>
      </c>
      <c r="J54" s="234" t="str">
        <f t="shared" si="5"/>
        <v/>
      </c>
      <c r="K54" s="234" t="str">
        <f t="shared" si="5"/>
        <v/>
      </c>
      <c r="L54" s="234" t="str">
        <f t="shared" si="5"/>
        <v/>
      </c>
      <c r="M54" s="234" t="str">
        <f t="shared" si="5"/>
        <v/>
      </c>
      <c r="N54" s="234" t="str">
        <f t="shared" si="5"/>
        <v/>
      </c>
      <c r="O54" s="234" t="str">
        <f t="shared" si="5"/>
        <v/>
      </c>
      <c r="P54" s="234" t="str">
        <f t="shared" si="5"/>
        <v/>
      </c>
      <c r="Q54" s="234" t="str">
        <f t="shared" si="5"/>
        <v/>
      </c>
      <c r="R54" s="234" t="str">
        <f t="shared" si="5"/>
        <v/>
      </c>
      <c r="S54" s="234" t="str">
        <f t="shared" si="5"/>
        <v/>
      </c>
      <c r="T54" s="234" t="str">
        <f t="shared" si="5"/>
        <v/>
      </c>
      <c r="U54" s="234" t="str">
        <f t="shared" si="5"/>
        <v/>
      </c>
      <c r="V54" s="234" t="str">
        <f t="shared" si="5"/>
        <v/>
      </c>
      <c r="W54" s="234" t="str">
        <f t="shared" si="5"/>
        <v/>
      </c>
      <c r="X54" s="234" t="str">
        <f t="shared" si="5"/>
        <v/>
      </c>
      <c r="Y54" s="234" t="str">
        <f t="shared" si="5"/>
        <v/>
      </c>
      <c r="Z54" s="234" t="str">
        <f t="shared" si="5"/>
        <v/>
      </c>
      <c r="AA54" s="234" t="str">
        <f t="shared" si="5"/>
        <v/>
      </c>
      <c r="AB54" s="217">
        <f>SUM(C54:AA54)</f>
        <v>0</v>
      </c>
      <c r="AC54" s="195"/>
      <c r="AD54" s="190"/>
      <c r="AE54" s="190"/>
      <c r="AF54" s="190"/>
      <c r="AG54" s="190"/>
      <c r="AH54" s="190"/>
      <c r="AI54" s="190"/>
      <c r="AJ54" s="190"/>
      <c r="AK54" s="190"/>
      <c r="AL54" s="190"/>
      <c r="AM54" s="188"/>
      <c r="AN54" s="188"/>
      <c r="AO54" s="188"/>
    </row>
    <row r="55" spans="1:41" x14ac:dyDescent="0.2">
      <c r="A55" s="249"/>
      <c r="B55" s="231" t="s">
        <v>241</v>
      </c>
      <c r="C55" s="234">
        <f>C49</f>
        <v>0</v>
      </c>
      <c r="D55" s="234" t="str">
        <f>D49</f>
        <v/>
      </c>
      <c r="E55" s="234" t="str">
        <f t="shared" ref="E55:AA55" si="6">E49</f>
        <v/>
      </c>
      <c r="F55" s="234" t="str">
        <f t="shared" si="6"/>
        <v/>
      </c>
      <c r="G55" s="234" t="str">
        <f t="shared" si="6"/>
        <v/>
      </c>
      <c r="H55" s="234" t="str">
        <f t="shared" si="6"/>
        <v/>
      </c>
      <c r="I55" s="234" t="str">
        <f t="shared" si="6"/>
        <v/>
      </c>
      <c r="J55" s="234" t="str">
        <f t="shared" si="6"/>
        <v/>
      </c>
      <c r="K55" s="234" t="str">
        <f t="shared" si="6"/>
        <v/>
      </c>
      <c r="L55" s="234" t="str">
        <f t="shared" si="6"/>
        <v/>
      </c>
      <c r="M55" s="234" t="str">
        <f t="shared" si="6"/>
        <v/>
      </c>
      <c r="N55" s="234" t="str">
        <f t="shared" si="6"/>
        <v/>
      </c>
      <c r="O55" s="234" t="str">
        <f t="shared" si="6"/>
        <v/>
      </c>
      <c r="P55" s="234" t="str">
        <f t="shared" si="6"/>
        <v/>
      </c>
      <c r="Q55" s="234" t="str">
        <f t="shared" si="6"/>
        <v/>
      </c>
      <c r="R55" s="234" t="str">
        <f t="shared" si="6"/>
        <v/>
      </c>
      <c r="S55" s="234" t="str">
        <f t="shared" si="6"/>
        <v/>
      </c>
      <c r="T55" s="234" t="str">
        <f t="shared" si="6"/>
        <v/>
      </c>
      <c r="U55" s="234" t="str">
        <f t="shared" si="6"/>
        <v/>
      </c>
      <c r="V55" s="234" t="str">
        <f t="shared" si="6"/>
        <v/>
      </c>
      <c r="W55" s="234" t="str">
        <f t="shared" si="6"/>
        <v/>
      </c>
      <c r="X55" s="234" t="str">
        <f t="shared" si="6"/>
        <v/>
      </c>
      <c r="Y55" s="234" t="str">
        <f t="shared" si="6"/>
        <v/>
      </c>
      <c r="Z55" s="234" t="str">
        <f t="shared" si="6"/>
        <v/>
      </c>
      <c r="AA55" s="234" t="str">
        <f t="shared" si="6"/>
        <v/>
      </c>
      <c r="AB55" s="217">
        <f>SUM(C55:AA55)</f>
        <v>0</v>
      </c>
      <c r="AC55" s="195"/>
      <c r="AD55" s="190"/>
      <c r="AE55" s="193"/>
      <c r="AF55" s="194"/>
      <c r="AG55" s="194"/>
      <c r="AH55" s="194"/>
      <c r="AI55" s="194"/>
      <c r="AJ55" s="194"/>
      <c r="AK55" s="194"/>
      <c r="AL55" s="190"/>
      <c r="AM55" s="188"/>
      <c r="AN55" s="188"/>
      <c r="AO55" s="188"/>
    </row>
    <row r="56" spans="1:41" x14ac:dyDescent="0.2">
      <c r="A56" s="249"/>
      <c r="B56" s="231" t="s">
        <v>242</v>
      </c>
      <c r="C56" s="234">
        <f>C54-C55</f>
        <v>0</v>
      </c>
      <c r="D56" s="234" t="str">
        <f>IFERROR(D54-D55,"")</f>
        <v/>
      </c>
      <c r="E56" s="234" t="str">
        <f t="shared" ref="E56:AA56" si="7">IFERROR(E54-E55,"")</f>
        <v/>
      </c>
      <c r="F56" s="234" t="str">
        <f t="shared" si="7"/>
        <v/>
      </c>
      <c r="G56" s="234" t="str">
        <f t="shared" si="7"/>
        <v/>
      </c>
      <c r="H56" s="234" t="str">
        <f t="shared" si="7"/>
        <v/>
      </c>
      <c r="I56" s="234" t="str">
        <f t="shared" si="7"/>
        <v/>
      </c>
      <c r="J56" s="234" t="str">
        <f t="shared" si="7"/>
        <v/>
      </c>
      <c r="K56" s="234" t="str">
        <f t="shared" si="7"/>
        <v/>
      </c>
      <c r="L56" s="234" t="str">
        <f t="shared" si="7"/>
        <v/>
      </c>
      <c r="M56" s="234" t="str">
        <f t="shared" si="7"/>
        <v/>
      </c>
      <c r="N56" s="234" t="str">
        <f t="shared" si="7"/>
        <v/>
      </c>
      <c r="O56" s="234" t="str">
        <f t="shared" si="7"/>
        <v/>
      </c>
      <c r="P56" s="234" t="str">
        <f t="shared" si="7"/>
        <v/>
      </c>
      <c r="Q56" s="234" t="str">
        <f t="shared" si="7"/>
        <v/>
      </c>
      <c r="R56" s="234" t="str">
        <f t="shared" si="7"/>
        <v/>
      </c>
      <c r="S56" s="234" t="str">
        <f t="shared" si="7"/>
        <v/>
      </c>
      <c r="T56" s="234" t="str">
        <f t="shared" si="7"/>
        <v/>
      </c>
      <c r="U56" s="234" t="str">
        <f t="shared" si="7"/>
        <v/>
      </c>
      <c r="V56" s="234" t="str">
        <f t="shared" si="7"/>
        <v/>
      </c>
      <c r="W56" s="234" t="str">
        <f t="shared" si="7"/>
        <v/>
      </c>
      <c r="X56" s="234" t="str">
        <f t="shared" si="7"/>
        <v/>
      </c>
      <c r="Y56" s="234" t="str">
        <f t="shared" si="7"/>
        <v/>
      </c>
      <c r="Z56" s="234" t="str">
        <f t="shared" si="7"/>
        <v/>
      </c>
      <c r="AA56" s="234" t="str">
        <f t="shared" si="7"/>
        <v/>
      </c>
      <c r="AB56" s="217">
        <f>AB54-AB55</f>
        <v>0</v>
      </c>
      <c r="AC56" s="195"/>
      <c r="AD56" s="190"/>
      <c r="AE56" s="190"/>
      <c r="AF56" s="190"/>
      <c r="AG56" s="190"/>
      <c r="AH56" s="190"/>
      <c r="AI56" s="190"/>
      <c r="AJ56" s="190"/>
      <c r="AK56" s="190"/>
      <c r="AL56" s="190"/>
      <c r="AM56" s="188"/>
      <c r="AN56" s="188"/>
      <c r="AO56" s="188"/>
    </row>
    <row r="57" spans="1:41" x14ac:dyDescent="0.2">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195"/>
      <c r="AD57" s="190"/>
      <c r="AE57" s="190"/>
      <c r="AF57" s="190"/>
      <c r="AG57" s="190"/>
      <c r="AH57" s="190"/>
      <c r="AI57" s="190"/>
      <c r="AJ57" s="190"/>
      <c r="AK57" s="190"/>
      <c r="AL57" s="190"/>
      <c r="AM57" s="188"/>
      <c r="AN57" s="188"/>
      <c r="AO57" s="188"/>
    </row>
    <row r="58" spans="1:41" x14ac:dyDescent="0.2">
      <c r="A58" s="218" t="s">
        <v>243</v>
      </c>
      <c r="B58" s="219"/>
      <c r="C58" s="219"/>
      <c r="D58" s="219"/>
      <c r="E58" s="219"/>
      <c r="F58" s="219"/>
      <c r="G58" s="219"/>
      <c r="H58" s="219"/>
      <c r="I58" s="219"/>
      <c r="J58" s="219"/>
      <c r="K58" s="219"/>
      <c r="L58" s="219"/>
      <c r="M58" s="219"/>
      <c r="N58" s="219"/>
      <c r="O58" s="258"/>
      <c r="P58" s="201"/>
      <c r="Q58" s="201"/>
      <c r="R58" s="201"/>
      <c r="S58" s="201"/>
      <c r="T58" s="201"/>
      <c r="U58" s="201"/>
      <c r="V58" s="201"/>
      <c r="W58" s="201"/>
      <c r="X58" s="201"/>
      <c r="Y58" s="201"/>
      <c r="Z58" s="201"/>
      <c r="AA58" s="201"/>
      <c r="AB58" s="201"/>
      <c r="AC58" s="195"/>
      <c r="AD58" s="190"/>
      <c r="AE58" s="193"/>
      <c r="AF58" s="194"/>
      <c r="AG58" s="194"/>
      <c r="AH58" s="194"/>
      <c r="AI58" s="194"/>
      <c r="AJ58" s="194"/>
      <c r="AK58" s="194"/>
      <c r="AL58" s="190"/>
      <c r="AM58" s="188"/>
      <c r="AN58" s="188"/>
      <c r="AO58" s="188"/>
    </row>
    <row r="59" spans="1:41" x14ac:dyDescent="0.2">
      <c r="A59" s="1466"/>
      <c r="B59" s="1467"/>
      <c r="C59" s="1467"/>
      <c r="D59" s="1467"/>
      <c r="E59" s="1467"/>
      <c r="F59" s="1467"/>
      <c r="G59" s="1467"/>
      <c r="H59" s="1467"/>
      <c r="I59" s="1467"/>
      <c r="J59" s="1467"/>
      <c r="K59" s="1467"/>
      <c r="L59" s="1467"/>
      <c r="M59" s="1467"/>
      <c r="N59" s="1467"/>
      <c r="O59" s="1468"/>
      <c r="P59" s="201"/>
      <c r="Q59" s="201"/>
      <c r="R59" s="201"/>
      <c r="S59" s="201"/>
      <c r="T59" s="201"/>
      <c r="U59" s="201"/>
      <c r="V59" s="201"/>
      <c r="W59" s="201"/>
      <c r="X59" s="201"/>
      <c r="Y59" s="201"/>
      <c r="Z59" s="201"/>
      <c r="AA59" s="201"/>
      <c r="AB59" s="201"/>
      <c r="AC59" s="220"/>
      <c r="AD59" s="188"/>
      <c r="AE59" s="188"/>
      <c r="AF59" s="188"/>
      <c r="AG59" s="188"/>
      <c r="AH59" s="188"/>
      <c r="AI59" s="188"/>
      <c r="AJ59" s="188"/>
      <c r="AK59" s="188"/>
      <c r="AL59" s="188"/>
      <c r="AM59" s="188"/>
      <c r="AN59" s="188"/>
      <c r="AO59" s="188"/>
    </row>
    <row r="60" spans="1:41" ht="15" customHeight="1" x14ac:dyDescent="0.2">
      <c r="A60" s="1459"/>
      <c r="B60" s="1460"/>
      <c r="C60" s="1460"/>
      <c r="D60" s="1460"/>
      <c r="E60" s="1460"/>
      <c r="F60" s="1460"/>
      <c r="G60" s="1460"/>
      <c r="H60" s="1460"/>
      <c r="I60" s="1460"/>
      <c r="J60" s="1460"/>
      <c r="K60" s="1460"/>
      <c r="L60" s="1460"/>
      <c r="M60" s="1460"/>
      <c r="N60" s="1460"/>
      <c r="O60" s="1461"/>
      <c r="P60" s="201"/>
      <c r="Q60" s="201"/>
      <c r="R60" s="201"/>
      <c r="S60" s="201"/>
      <c r="T60" s="201"/>
      <c r="U60" s="201"/>
      <c r="V60" s="201"/>
      <c r="W60" s="201"/>
      <c r="X60" s="201"/>
      <c r="Y60" s="201"/>
      <c r="Z60" s="201"/>
      <c r="AA60" s="201"/>
      <c r="AB60" s="201"/>
      <c r="AC60" s="220"/>
      <c r="AD60" s="188"/>
      <c r="AE60" s="188"/>
      <c r="AF60" s="188"/>
      <c r="AG60" s="188"/>
      <c r="AH60" s="188"/>
      <c r="AI60" s="188"/>
      <c r="AJ60" s="188"/>
      <c r="AK60" s="188"/>
      <c r="AL60" s="188"/>
      <c r="AM60" s="188"/>
      <c r="AN60" s="188"/>
      <c r="AO60" s="188"/>
    </row>
    <row r="61" spans="1:41" ht="15" customHeight="1" x14ac:dyDescent="0.2">
      <c r="A61" s="1459"/>
      <c r="B61" s="1460"/>
      <c r="C61" s="1460"/>
      <c r="D61" s="1460"/>
      <c r="E61" s="1460"/>
      <c r="F61" s="1460"/>
      <c r="G61" s="1460"/>
      <c r="H61" s="1460"/>
      <c r="I61" s="1460"/>
      <c r="J61" s="1460"/>
      <c r="K61" s="1460"/>
      <c r="L61" s="1460"/>
      <c r="M61" s="1460"/>
      <c r="N61" s="1460"/>
      <c r="O61" s="1461"/>
      <c r="P61" s="201"/>
      <c r="Q61" s="201"/>
      <c r="R61" s="201"/>
      <c r="S61" s="201"/>
      <c r="T61" s="201"/>
      <c r="U61" s="201"/>
      <c r="V61" s="201"/>
      <c r="W61" s="201"/>
      <c r="X61" s="201"/>
      <c r="Y61" s="201"/>
      <c r="Z61" s="201"/>
      <c r="AA61" s="201"/>
      <c r="AB61" s="201"/>
      <c r="AC61" s="220"/>
      <c r="AD61" s="188"/>
      <c r="AE61" s="188"/>
      <c r="AF61" s="188"/>
      <c r="AG61" s="188"/>
      <c r="AH61" s="188"/>
      <c r="AI61" s="188"/>
      <c r="AJ61" s="188"/>
      <c r="AK61" s="188"/>
      <c r="AL61" s="188"/>
      <c r="AM61" s="188"/>
      <c r="AN61" s="188"/>
      <c r="AO61" s="188"/>
    </row>
    <row r="62" spans="1:41" ht="15" customHeight="1" x14ac:dyDescent="0.2">
      <c r="A62" s="1459"/>
      <c r="B62" s="1460"/>
      <c r="C62" s="1460"/>
      <c r="D62" s="1460"/>
      <c r="E62" s="1460"/>
      <c r="F62" s="1460"/>
      <c r="G62" s="1460"/>
      <c r="H62" s="1460"/>
      <c r="I62" s="1460"/>
      <c r="J62" s="1460"/>
      <c r="K62" s="1460"/>
      <c r="L62" s="1460"/>
      <c r="M62" s="1460"/>
      <c r="N62" s="1460"/>
      <c r="O62" s="1461"/>
      <c r="P62" s="201"/>
      <c r="Q62" s="201"/>
      <c r="R62" s="201"/>
      <c r="S62" s="201"/>
      <c r="T62" s="201"/>
      <c r="U62" s="201"/>
      <c r="V62" s="201"/>
      <c r="W62" s="201"/>
      <c r="X62" s="201"/>
      <c r="Y62" s="201"/>
      <c r="Z62" s="201"/>
      <c r="AA62" s="201"/>
      <c r="AB62" s="201"/>
      <c r="AC62" s="220"/>
      <c r="AD62" s="188"/>
      <c r="AE62" s="188"/>
      <c r="AF62" s="188"/>
      <c r="AG62" s="188"/>
      <c r="AH62" s="188"/>
      <c r="AI62" s="188"/>
      <c r="AJ62" s="188"/>
      <c r="AK62" s="188"/>
      <c r="AL62" s="188"/>
      <c r="AM62" s="188"/>
      <c r="AN62" s="188"/>
      <c r="AO62" s="188"/>
    </row>
    <row r="63" spans="1:41" ht="15" customHeight="1" x14ac:dyDescent="0.2">
      <c r="A63" s="1459"/>
      <c r="B63" s="1460"/>
      <c r="C63" s="1460"/>
      <c r="D63" s="1460"/>
      <c r="E63" s="1460"/>
      <c r="F63" s="1460"/>
      <c r="G63" s="1460"/>
      <c r="H63" s="1460"/>
      <c r="I63" s="1460"/>
      <c r="J63" s="1460"/>
      <c r="K63" s="1460"/>
      <c r="L63" s="1460"/>
      <c r="M63" s="1460"/>
      <c r="N63" s="1460"/>
      <c r="O63" s="1461"/>
      <c r="P63" s="201"/>
      <c r="Q63" s="201"/>
      <c r="R63" s="201"/>
      <c r="S63" s="201"/>
      <c r="T63" s="201"/>
      <c r="U63" s="201"/>
      <c r="V63" s="201"/>
      <c r="W63" s="201"/>
      <c r="X63" s="201"/>
      <c r="Y63" s="201"/>
      <c r="Z63" s="201"/>
      <c r="AA63" s="201"/>
      <c r="AB63" s="201"/>
      <c r="AC63" s="220"/>
      <c r="AD63" s="188"/>
      <c r="AE63" s="188"/>
      <c r="AF63" s="188"/>
      <c r="AG63" s="188"/>
      <c r="AH63" s="188"/>
      <c r="AI63" s="188"/>
      <c r="AJ63" s="188"/>
      <c r="AK63" s="188"/>
      <c r="AL63" s="188"/>
      <c r="AM63" s="188"/>
      <c r="AN63" s="188"/>
      <c r="AO63" s="188"/>
    </row>
    <row r="64" spans="1:41" ht="15" customHeight="1" x14ac:dyDescent="0.2">
      <c r="A64" s="1459"/>
      <c r="B64" s="1460"/>
      <c r="C64" s="1460"/>
      <c r="D64" s="1460"/>
      <c r="E64" s="1460"/>
      <c r="F64" s="1460"/>
      <c r="G64" s="1460"/>
      <c r="H64" s="1460"/>
      <c r="I64" s="1460"/>
      <c r="J64" s="1460"/>
      <c r="K64" s="1460"/>
      <c r="L64" s="1460"/>
      <c r="M64" s="1460"/>
      <c r="N64" s="1460"/>
      <c r="O64" s="1461"/>
      <c r="P64" s="201"/>
      <c r="Q64" s="201"/>
      <c r="R64" s="201"/>
      <c r="S64" s="201"/>
      <c r="T64" s="201"/>
      <c r="U64" s="201"/>
      <c r="V64" s="201"/>
      <c r="W64" s="201"/>
      <c r="X64" s="201"/>
      <c r="Y64" s="201"/>
      <c r="Z64" s="201"/>
      <c r="AA64" s="201"/>
      <c r="AB64" s="201"/>
      <c r="AC64" s="220"/>
      <c r="AD64" s="188"/>
      <c r="AE64" s="188"/>
      <c r="AF64" s="188"/>
      <c r="AG64" s="188"/>
      <c r="AH64" s="188"/>
      <c r="AI64" s="188"/>
      <c r="AJ64" s="188"/>
      <c r="AK64" s="188"/>
      <c r="AL64" s="188"/>
      <c r="AM64" s="188"/>
      <c r="AN64" s="188"/>
      <c r="AO64" s="188"/>
    </row>
    <row r="65" spans="1:41" x14ac:dyDescent="0.2">
      <c r="A65" s="1459"/>
      <c r="B65" s="1460"/>
      <c r="C65" s="1460"/>
      <c r="D65" s="1460"/>
      <c r="E65" s="1460"/>
      <c r="F65" s="1460"/>
      <c r="G65" s="1460"/>
      <c r="H65" s="1460"/>
      <c r="I65" s="1460"/>
      <c r="J65" s="1460"/>
      <c r="K65" s="1460"/>
      <c r="L65" s="1460"/>
      <c r="M65" s="1460"/>
      <c r="N65" s="1460"/>
      <c r="O65" s="1461"/>
      <c r="P65" s="201"/>
      <c r="Q65" s="201"/>
      <c r="R65" s="201"/>
      <c r="S65" s="201"/>
      <c r="T65" s="201"/>
      <c r="U65" s="201"/>
      <c r="V65" s="201"/>
      <c r="W65" s="201"/>
      <c r="X65" s="201"/>
      <c r="Y65" s="201"/>
      <c r="Z65" s="201"/>
      <c r="AA65" s="201"/>
      <c r="AB65" s="201"/>
      <c r="AC65" s="199"/>
      <c r="AD65" s="188"/>
      <c r="AE65" s="188"/>
      <c r="AF65" s="188"/>
      <c r="AG65" s="188"/>
      <c r="AH65" s="188"/>
      <c r="AI65" s="188"/>
      <c r="AJ65" s="188"/>
      <c r="AK65" s="188"/>
      <c r="AL65" s="188"/>
      <c r="AM65" s="188"/>
      <c r="AN65" s="188"/>
      <c r="AO65" s="188"/>
    </row>
    <row r="66" spans="1:41" x14ac:dyDescent="0.2">
      <c r="A66" s="1459"/>
      <c r="B66" s="1460"/>
      <c r="C66" s="1460"/>
      <c r="D66" s="1460"/>
      <c r="E66" s="1460"/>
      <c r="F66" s="1460"/>
      <c r="G66" s="1460"/>
      <c r="H66" s="1460"/>
      <c r="I66" s="1460"/>
      <c r="J66" s="1460"/>
      <c r="K66" s="1460"/>
      <c r="L66" s="1460"/>
      <c r="M66" s="1460"/>
      <c r="N66" s="1460"/>
      <c r="O66" s="1461"/>
      <c r="P66" s="201"/>
      <c r="Q66" s="201"/>
      <c r="R66" s="201"/>
      <c r="S66" s="201"/>
      <c r="T66" s="201"/>
      <c r="U66" s="201"/>
      <c r="V66" s="201"/>
      <c r="W66" s="201"/>
      <c r="X66" s="201"/>
      <c r="Y66" s="201"/>
      <c r="Z66" s="201"/>
      <c r="AA66" s="201"/>
      <c r="AB66" s="201"/>
      <c r="AC66" s="199"/>
      <c r="AD66" s="188"/>
      <c r="AE66" s="188"/>
      <c r="AF66" s="188"/>
      <c r="AG66" s="188"/>
      <c r="AH66" s="188"/>
      <c r="AI66" s="188"/>
      <c r="AJ66" s="188"/>
      <c r="AK66" s="188"/>
      <c r="AL66" s="188"/>
      <c r="AM66" s="188"/>
      <c r="AN66" s="188"/>
      <c r="AO66" s="188"/>
    </row>
    <row r="67" spans="1:41" x14ac:dyDescent="0.2">
      <c r="A67" s="1459"/>
      <c r="B67" s="1460"/>
      <c r="C67" s="1460"/>
      <c r="D67" s="1460"/>
      <c r="E67" s="1460"/>
      <c r="F67" s="1460"/>
      <c r="G67" s="1460"/>
      <c r="H67" s="1460"/>
      <c r="I67" s="1460"/>
      <c r="J67" s="1460"/>
      <c r="K67" s="1460"/>
      <c r="L67" s="1460"/>
      <c r="M67" s="1460"/>
      <c r="N67" s="1460"/>
      <c r="O67" s="1461"/>
      <c r="P67" s="201"/>
      <c r="Q67" s="201"/>
      <c r="R67" s="201"/>
      <c r="S67" s="201"/>
      <c r="T67" s="201"/>
      <c r="U67" s="201"/>
      <c r="V67" s="201"/>
      <c r="W67" s="201"/>
      <c r="X67" s="201"/>
      <c r="Y67" s="201"/>
      <c r="Z67" s="201"/>
      <c r="AA67" s="201"/>
      <c r="AB67" s="201"/>
      <c r="AC67" s="199"/>
      <c r="AD67" s="188"/>
      <c r="AE67" s="188"/>
      <c r="AF67" s="188"/>
      <c r="AG67" s="188"/>
      <c r="AH67" s="188"/>
      <c r="AI67" s="188"/>
      <c r="AJ67" s="188"/>
      <c r="AK67" s="188"/>
      <c r="AL67" s="188"/>
      <c r="AM67" s="188"/>
      <c r="AN67" s="188"/>
      <c r="AO67" s="188"/>
    </row>
    <row r="68" spans="1:41" x14ac:dyDescent="0.2">
      <c r="A68" s="1459"/>
      <c r="B68" s="1460"/>
      <c r="C68" s="1460"/>
      <c r="D68" s="1460"/>
      <c r="E68" s="1460"/>
      <c r="F68" s="1460"/>
      <c r="G68" s="1460"/>
      <c r="H68" s="1460"/>
      <c r="I68" s="1460"/>
      <c r="J68" s="1460"/>
      <c r="K68" s="1460"/>
      <c r="L68" s="1460"/>
      <c r="M68" s="1460"/>
      <c r="N68" s="1460"/>
      <c r="O68" s="1461"/>
      <c r="P68" s="201"/>
      <c r="Q68" s="201"/>
      <c r="R68" s="201"/>
      <c r="S68" s="201"/>
      <c r="T68" s="201"/>
      <c r="U68" s="201"/>
      <c r="V68" s="201"/>
      <c r="W68" s="201"/>
      <c r="X68" s="201"/>
      <c r="Y68" s="201"/>
      <c r="Z68" s="201"/>
      <c r="AA68" s="201"/>
      <c r="AB68" s="201"/>
      <c r="AC68" s="199"/>
      <c r="AD68" s="188"/>
      <c r="AE68" s="188"/>
      <c r="AF68" s="188"/>
      <c r="AG68" s="188"/>
      <c r="AH68" s="188"/>
      <c r="AI68" s="188"/>
      <c r="AJ68" s="188"/>
      <c r="AK68" s="188"/>
      <c r="AL68" s="188"/>
      <c r="AM68" s="188"/>
      <c r="AN68" s="188"/>
      <c r="AO68" s="188"/>
    </row>
    <row r="69" spans="1:41" x14ac:dyDescent="0.2">
      <c r="A69" s="1459"/>
      <c r="B69" s="1460"/>
      <c r="C69" s="1460"/>
      <c r="D69" s="1460"/>
      <c r="E69" s="1460"/>
      <c r="F69" s="1460"/>
      <c r="G69" s="1460"/>
      <c r="H69" s="1460"/>
      <c r="I69" s="1460"/>
      <c r="J69" s="1460"/>
      <c r="K69" s="1460"/>
      <c r="L69" s="1460"/>
      <c r="M69" s="1460"/>
      <c r="N69" s="1460"/>
      <c r="O69" s="1461"/>
      <c r="P69" s="201"/>
      <c r="Q69" s="201"/>
      <c r="R69" s="201"/>
      <c r="S69" s="201"/>
      <c r="T69" s="201"/>
      <c r="U69" s="201"/>
      <c r="V69" s="201"/>
      <c r="W69" s="201"/>
      <c r="X69" s="201"/>
      <c r="Y69" s="201"/>
      <c r="Z69" s="201"/>
      <c r="AA69" s="201"/>
      <c r="AB69" s="201"/>
      <c r="AC69" s="199"/>
      <c r="AD69" s="188"/>
      <c r="AE69" s="188"/>
      <c r="AF69" s="188"/>
      <c r="AG69" s="188"/>
      <c r="AH69" s="188"/>
      <c r="AI69" s="188"/>
      <c r="AJ69" s="188"/>
      <c r="AK69" s="188"/>
      <c r="AL69" s="188"/>
      <c r="AM69" s="188"/>
      <c r="AN69" s="188"/>
      <c r="AO69" s="188"/>
    </row>
    <row r="70" spans="1:41" x14ac:dyDescent="0.2">
      <c r="A70" s="1459"/>
      <c r="B70" s="1460"/>
      <c r="C70" s="1460"/>
      <c r="D70" s="1460"/>
      <c r="E70" s="1460"/>
      <c r="F70" s="1460"/>
      <c r="G70" s="1460"/>
      <c r="H70" s="1460"/>
      <c r="I70" s="1460"/>
      <c r="J70" s="1460"/>
      <c r="K70" s="1460"/>
      <c r="L70" s="1460"/>
      <c r="M70" s="1460"/>
      <c r="N70" s="1460"/>
      <c r="O70" s="1461"/>
      <c r="P70" s="201"/>
      <c r="Q70" s="201"/>
      <c r="R70" s="201"/>
      <c r="S70" s="201"/>
      <c r="T70" s="201"/>
      <c r="U70" s="201"/>
      <c r="V70" s="201"/>
      <c r="W70" s="201"/>
      <c r="X70" s="201"/>
      <c r="Y70" s="201"/>
      <c r="Z70" s="201"/>
      <c r="AA70" s="201"/>
      <c r="AB70" s="201"/>
      <c r="AC70" s="199"/>
      <c r="AD70" s="188"/>
      <c r="AE70" s="188"/>
      <c r="AF70" s="188"/>
      <c r="AG70" s="188"/>
      <c r="AH70" s="188"/>
      <c r="AI70" s="188"/>
      <c r="AJ70" s="188"/>
      <c r="AK70" s="188"/>
      <c r="AL70" s="188"/>
      <c r="AM70" s="188"/>
      <c r="AN70" s="188"/>
      <c r="AO70" s="188"/>
    </row>
    <row r="71" spans="1:41" x14ac:dyDescent="0.2">
      <c r="A71" s="1459"/>
      <c r="B71" s="1460"/>
      <c r="C71" s="1460"/>
      <c r="D71" s="1460"/>
      <c r="E71" s="1460"/>
      <c r="F71" s="1460"/>
      <c r="G71" s="1460"/>
      <c r="H71" s="1460"/>
      <c r="I71" s="1460"/>
      <c r="J71" s="1460"/>
      <c r="K71" s="1460"/>
      <c r="L71" s="1460"/>
      <c r="M71" s="1460"/>
      <c r="N71" s="1460"/>
      <c r="O71" s="1461"/>
      <c r="P71" s="201"/>
      <c r="Q71" s="201"/>
      <c r="R71" s="201"/>
      <c r="S71" s="201"/>
      <c r="T71" s="201"/>
      <c r="U71" s="201"/>
      <c r="V71" s="201"/>
      <c r="W71" s="201"/>
      <c r="X71" s="201"/>
      <c r="Y71" s="201"/>
      <c r="Z71" s="201"/>
      <c r="AA71" s="201"/>
      <c r="AB71" s="201"/>
      <c r="AC71" s="199"/>
      <c r="AD71" s="188"/>
      <c r="AE71" s="188"/>
      <c r="AF71" s="188"/>
      <c r="AG71" s="188"/>
      <c r="AH71" s="188"/>
      <c r="AI71" s="188"/>
      <c r="AJ71" s="188"/>
      <c r="AK71" s="188"/>
      <c r="AL71" s="188"/>
      <c r="AM71" s="188"/>
      <c r="AN71" s="188"/>
      <c r="AO71" s="188"/>
    </row>
    <row r="72" spans="1:41" x14ac:dyDescent="0.2">
      <c r="A72" s="1459"/>
      <c r="B72" s="1460"/>
      <c r="C72" s="1460"/>
      <c r="D72" s="1460"/>
      <c r="E72" s="1460"/>
      <c r="F72" s="1460"/>
      <c r="G72" s="1460"/>
      <c r="H72" s="1460"/>
      <c r="I72" s="1460"/>
      <c r="J72" s="1460"/>
      <c r="K72" s="1460"/>
      <c r="L72" s="1460"/>
      <c r="M72" s="1460"/>
      <c r="N72" s="1460"/>
      <c r="O72" s="1461"/>
      <c r="P72" s="201"/>
      <c r="Q72" s="201"/>
      <c r="R72" s="201"/>
      <c r="S72" s="201"/>
      <c r="T72" s="201"/>
      <c r="U72" s="201"/>
      <c r="V72" s="201"/>
      <c r="W72" s="201"/>
      <c r="X72" s="201"/>
      <c r="Y72" s="201"/>
      <c r="Z72" s="201"/>
      <c r="AA72" s="201"/>
      <c r="AB72" s="201"/>
      <c r="AC72" s="199"/>
      <c r="AD72" s="188"/>
      <c r="AE72" s="188"/>
      <c r="AF72" s="188"/>
      <c r="AG72" s="188"/>
      <c r="AH72" s="188"/>
      <c r="AI72" s="188"/>
      <c r="AJ72" s="188"/>
      <c r="AK72" s="188"/>
      <c r="AL72" s="188"/>
      <c r="AM72" s="188"/>
      <c r="AN72" s="188"/>
      <c r="AO72" s="188"/>
    </row>
    <row r="73" spans="1:41" x14ac:dyDescent="0.2">
      <c r="A73" s="1459"/>
      <c r="B73" s="1460"/>
      <c r="C73" s="1460"/>
      <c r="D73" s="1460"/>
      <c r="E73" s="1460"/>
      <c r="F73" s="1460"/>
      <c r="G73" s="1460"/>
      <c r="H73" s="1460"/>
      <c r="I73" s="1460"/>
      <c r="J73" s="1460"/>
      <c r="K73" s="1460"/>
      <c r="L73" s="1460"/>
      <c r="M73" s="1460"/>
      <c r="N73" s="1460"/>
      <c r="O73" s="1461"/>
      <c r="P73" s="201"/>
      <c r="Q73" s="201"/>
      <c r="R73" s="201"/>
      <c r="S73" s="201"/>
      <c r="T73" s="201"/>
      <c r="U73" s="201"/>
      <c r="V73" s="201"/>
      <c r="W73" s="201"/>
      <c r="X73" s="201"/>
      <c r="Y73" s="201"/>
      <c r="Z73" s="201"/>
      <c r="AA73" s="201"/>
      <c r="AB73" s="201"/>
      <c r="AC73" s="199"/>
      <c r="AD73" s="188"/>
      <c r="AE73" s="188"/>
      <c r="AF73" s="188"/>
      <c r="AG73" s="188"/>
      <c r="AH73" s="188"/>
      <c r="AI73" s="188"/>
      <c r="AJ73" s="188"/>
      <c r="AK73" s="188"/>
      <c r="AL73" s="188"/>
      <c r="AM73" s="188"/>
      <c r="AN73" s="188"/>
      <c r="AO73" s="188"/>
    </row>
    <row r="74" spans="1:41" x14ac:dyDescent="0.2">
      <c r="A74" s="1459"/>
      <c r="B74" s="1460"/>
      <c r="C74" s="1460"/>
      <c r="D74" s="1460"/>
      <c r="E74" s="1460"/>
      <c r="F74" s="1460"/>
      <c r="G74" s="1460"/>
      <c r="H74" s="1460"/>
      <c r="I74" s="1460"/>
      <c r="J74" s="1460"/>
      <c r="K74" s="1460"/>
      <c r="L74" s="1460"/>
      <c r="M74" s="1460"/>
      <c r="N74" s="1460"/>
      <c r="O74" s="1461"/>
      <c r="P74" s="201"/>
      <c r="Q74" s="201"/>
      <c r="R74" s="201"/>
      <c r="S74" s="201"/>
      <c r="T74" s="201"/>
      <c r="U74" s="201"/>
      <c r="V74" s="201"/>
      <c r="W74" s="201"/>
      <c r="X74" s="201"/>
      <c r="Y74" s="201"/>
      <c r="Z74" s="201"/>
      <c r="AA74" s="201"/>
      <c r="AB74" s="201"/>
      <c r="AC74" s="199"/>
      <c r="AD74" s="188"/>
      <c r="AE74" s="188"/>
      <c r="AF74" s="188"/>
      <c r="AG74" s="188"/>
      <c r="AH74" s="188"/>
      <c r="AI74" s="188"/>
      <c r="AJ74" s="188"/>
      <c r="AK74" s="188"/>
      <c r="AL74" s="188"/>
      <c r="AM74" s="188"/>
      <c r="AN74" s="188"/>
      <c r="AO74" s="188"/>
    </row>
    <row r="75" spans="1:41" x14ac:dyDescent="0.2">
      <c r="A75" s="1459"/>
      <c r="B75" s="1460"/>
      <c r="C75" s="1460"/>
      <c r="D75" s="1460"/>
      <c r="E75" s="1460"/>
      <c r="F75" s="1460"/>
      <c r="G75" s="1460"/>
      <c r="H75" s="1460"/>
      <c r="I75" s="1460"/>
      <c r="J75" s="1460"/>
      <c r="K75" s="1460"/>
      <c r="L75" s="1460"/>
      <c r="M75" s="1460"/>
      <c r="N75" s="1460"/>
      <c r="O75" s="1461"/>
      <c r="P75" s="201"/>
      <c r="Q75" s="201"/>
      <c r="R75" s="201"/>
      <c r="S75" s="201"/>
      <c r="T75" s="201"/>
      <c r="U75" s="201"/>
      <c r="V75" s="201"/>
      <c r="W75" s="201"/>
      <c r="X75" s="201"/>
      <c r="Y75" s="201"/>
      <c r="Z75" s="201"/>
      <c r="AA75" s="201"/>
      <c r="AB75" s="201"/>
      <c r="AC75" s="199"/>
      <c r="AD75" s="188"/>
      <c r="AE75" s="188"/>
      <c r="AF75" s="188"/>
      <c r="AG75" s="188"/>
      <c r="AH75" s="188"/>
      <c r="AI75" s="188"/>
      <c r="AJ75" s="188"/>
      <c r="AK75" s="188"/>
      <c r="AL75" s="188"/>
      <c r="AM75" s="188"/>
      <c r="AN75" s="188"/>
      <c r="AO75" s="188"/>
    </row>
    <row r="76" spans="1:41" s="190" customFormat="1" x14ac:dyDescent="0.2">
      <c r="A76" s="1462"/>
      <c r="B76" s="1463"/>
      <c r="C76" s="1463"/>
      <c r="D76" s="1463"/>
      <c r="E76" s="1463"/>
      <c r="F76" s="1463"/>
      <c r="G76" s="1463"/>
      <c r="H76" s="1463"/>
      <c r="I76" s="1463"/>
      <c r="J76" s="1463"/>
      <c r="K76" s="1463"/>
      <c r="L76" s="1463"/>
      <c r="M76" s="1463"/>
      <c r="N76" s="1463"/>
      <c r="O76" s="1464"/>
      <c r="P76" s="201"/>
      <c r="Q76" s="201"/>
      <c r="R76" s="201"/>
      <c r="S76" s="201"/>
      <c r="T76" s="201"/>
      <c r="U76" s="201"/>
      <c r="V76" s="201"/>
      <c r="W76" s="201"/>
      <c r="X76" s="201"/>
      <c r="Y76" s="201"/>
      <c r="Z76" s="201"/>
      <c r="AA76" s="201"/>
      <c r="AB76" s="201"/>
      <c r="AC76" s="199"/>
    </row>
    <row r="77" spans="1:41" s="190" customFormat="1" x14ac:dyDescent="0.2">
      <c r="A77" s="199"/>
      <c r="B77" s="199"/>
      <c r="C77" s="199"/>
      <c r="D77" s="199"/>
      <c r="E77" s="199"/>
      <c r="F77" s="199"/>
      <c r="G77" s="199"/>
      <c r="H77" s="199"/>
      <c r="I77" s="199"/>
      <c r="J77" s="199"/>
      <c r="K77" s="199"/>
      <c r="L77" s="199"/>
      <c r="M77" s="199"/>
      <c r="N77" s="199"/>
      <c r="O77" s="199"/>
      <c r="P77" s="199"/>
      <c r="Q77" s="201"/>
      <c r="R77" s="201"/>
      <c r="S77" s="201"/>
      <c r="T77" s="201"/>
      <c r="U77" s="201"/>
      <c r="V77" s="201"/>
      <c r="W77" s="201"/>
      <c r="X77" s="201"/>
      <c r="Y77" s="201"/>
      <c r="Z77" s="201"/>
      <c r="AA77" s="201"/>
      <c r="AB77" s="201"/>
      <c r="AC77" s="199"/>
    </row>
    <row r="78" spans="1:41" s="190" customFormat="1" x14ac:dyDescent="0.2"/>
    <row r="79" spans="1:41" s="190" customFormat="1" x14ac:dyDescent="0.2"/>
    <row r="80" spans="1:41" s="190" customFormat="1" x14ac:dyDescent="0.2"/>
    <row r="81" s="190" customFormat="1" x14ac:dyDescent="0.2"/>
    <row r="82" s="190" customFormat="1" x14ac:dyDescent="0.2"/>
    <row r="83" s="190" customFormat="1" x14ac:dyDescent="0.2"/>
    <row r="84" s="190" customFormat="1" x14ac:dyDescent="0.2"/>
    <row r="85" s="190" customFormat="1" x14ac:dyDescent="0.2"/>
    <row r="86" s="190" customFormat="1" x14ac:dyDescent="0.2"/>
    <row r="87" s="190" customFormat="1" x14ac:dyDescent="0.2"/>
    <row r="88" s="190" customFormat="1" x14ac:dyDescent="0.2"/>
    <row r="89" s="190" customFormat="1" x14ac:dyDescent="0.2"/>
    <row r="90" s="190" customFormat="1" x14ac:dyDescent="0.2"/>
    <row r="91" s="190" customFormat="1" x14ac:dyDescent="0.2"/>
    <row r="92" s="190" customFormat="1" x14ac:dyDescent="0.2"/>
    <row r="93" s="190" customFormat="1" x14ac:dyDescent="0.2"/>
    <row r="94" s="190" customFormat="1" x14ac:dyDescent="0.2"/>
    <row r="95" s="190" customFormat="1" x14ac:dyDescent="0.2"/>
    <row r="96" s="190" customFormat="1" x14ac:dyDescent="0.2"/>
    <row r="97" s="190" customFormat="1" x14ac:dyDescent="0.2"/>
    <row r="98" s="190" customFormat="1" x14ac:dyDescent="0.2"/>
    <row r="99" s="190" customFormat="1" x14ac:dyDescent="0.2"/>
    <row r="100" s="190" customFormat="1" x14ac:dyDescent="0.2"/>
    <row r="101" s="190" customFormat="1" x14ac:dyDescent="0.2"/>
    <row r="102" s="190" customFormat="1" x14ac:dyDescent="0.2"/>
    <row r="103" s="190" customFormat="1" x14ac:dyDescent="0.2"/>
  </sheetData>
  <sheetProtection algorithmName="SHA-512" hashValue="xJNQMM/Bh0vvdieiLz0USXwHK3Q7C0JHT5pghnKDVmP4t2LfbDL62DVNgUFThoAJ8dXZezVOZ4JgJY1JmrXXpg==" saltValue="bwNMMmyv5b5Gg8aODH3Xb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1">
    <tabColor rgb="FFFFC000"/>
  </sheetPr>
  <dimension ref="A1:R354"/>
  <sheetViews>
    <sheetView showGridLines="0" topLeftCell="A4" workbookViewId="0">
      <selection activeCell="W47" sqref="W47"/>
    </sheetView>
  </sheetViews>
  <sheetFormatPr defaultRowHeight="12.75" x14ac:dyDescent="0.2"/>
  <cols>
    <col min="1" max="1" width="17.7109375" customWidth="1"/>
  </cols>
  <sheetData>
    <row r="1" spans="1:18" x14ac:dyDescent="0.2">
      <c r="A1" s="762" t="s">
        <v>412</v>
      </c>
      <c r="B1" s="763" t="str">
        <f>#N/A</f>
        <v/>
      </c>
      <c r="C1" s="763"/>
      <c r="D1" s="763"/>
      <c r="E1" s="764"/>
      <c r="F1" s="764"/>
      <c r="G1" s="764"/>
      <c r="H1" s="765"/>
      <c r="I1" s="766"/>
      <c r="J1" s="766"/>
      <c r="K1" s="766"/>
      <c r="L1" s="766"/>
      <c r="M1" s="766"/>
      <c r="N1" s="766"/>
      <c r="O1" s="766"/>
      <c r="P1" s="766"/>
      <c r="Q1" s="766"/>
      <c r="R1" s="766"/>
    </row>
    <row r="2" spans="1:18" x14ac:dyDescent="0.2">
      <c r="A2" s="767" t="s">
        <v>56</v>
      </c>
      <c r="B2" s="768" t="str">
        <f>#N/A</f>
        <v>H ofß˙√∂oxiuh hweo9rfghsd hbvkjbioihj s</v>
      </c>
      <c r="C2" s="768"/>
      <c r="D2" s="768"/>
      <c r="E2" s="768"/>
      <c r="F2" s="768"/>
      <c r="G2" s="768"/>
      <c r="H2" s="769"/>
      <c r="I2" s="766"/>
      <c r="J2" s="766"/>
      <c r="K2" s="766"/>
      <c r="L2" s="766"/>
      <c r="M2" s="766"/>
      <c r="N2" s="766"/>
      <c r="O2" s="766"/>
      <c r="P2" s="766"/>
      <c r="Q2" s="766"/>
      <c r="R2" s="766"/>
    </row>
    <row r="3" spans="1:18" x14ac:dyDescent="0.2">
      <c r="A3" s="767" t="s">
        <v>57</v>
      </c>
      <c r="B3" s="763" t="str">
        <f>#N/A</f>
        <v>test</v>
      </c>
      <c r="C3" s="763"/>
      <c r="D3" s="764"/>
      <c r="E3" s="764"/>
      <c r="F3" s="764"/>
      <c r="G3" s="764"/>
      <c r="H3" s="769"/>
      <c r="I3" s="766"/>
      <c r="J3" s="766"/>
      <c r="K3" s="766"/>
      <c r="L3" s="766"/>
      <c r="M3" s="766"/>
      <c r="N3" s="766"/>
      <c r="O3" s="766"/>
      <c r="P3" s="766"/>
      <c r="Q3" s="766"/>
      <c r="R3" s="766"/>
    </row>
    <row r="4" spans="1:18" x14ac:dyDescent="0.2">
      <c r="A4" s="767" t="s">
        <v>354</v>
      </c>
      <c r="B4" s="770">
        <f>#N/A</f>
        <v>1</v>
      </c>
      <c r="C4" s="767" t="s">
        <v>413</v>
      </c>
      <c r="D4" s="764"/>
      <c r="E4" s="764"/>
      <c r="F4" s="764"/>
      <c r="G4" s="764"/>
      <c r="H4" s="769"/>
      <c r="I4" s="766"/>
      <c r="J4" s="766"/>
      <c r="K4" s="766"/>
      <c r="L4" s="766"/>
      <c r="M4" s="766"/>
      <c r="N4" s="766"/>
      <c r="O4" s="766"/>
      <c r="P4" s="766"/>
      <c r="Q4" s="766"/>
      <c r="R4" s="766"/>
    </row>
    <row r="5" spans="1:18" x14ac:dyDescent="0.2">
      <c r="A5" s="767" t="s">
        <v>414</v>
      </c>
      <c r="B5" s="844" t="str">
        <f>IF(ISNUMBER(Startdatum),Startdatum,"")</f>
        <v/>
      </c>
      <c r="C5" s="767"/>
      <c r="D5" s="767" t="s">
        <v>10</v>
      </c>
      <c r="E5" s="764"/>
      <c r="F5" s="771" t="str">
        <f>IFERROR(DAYS360(B5,B6)/30,"")</f>
        <v/>
      </c>
      <c r="G5" s="764"/>
      <c r="H5" s="769"/>
      <c r="I5" s="766"/>
      <c r="J5" s="766"/>
      <c r="K5" s="766"/>
      <c r="L5" s="766"/>
      <c r="M5" s="766"/>
      <c r="N5" s="766"/>
      <c r="O5" s="766"/>
      <c r="P5" s="766"/>
      <c r="Q5" s="766"/>
      <c r="R5" s="766"/>
    </row>
    <row r="6" spans="1:18" x14ac:dyDescent="0.2">
      <c r="A6" s="767" t="s">
        <v>415</v>
      </c>
      <c r="B6" s="844" t="str">
        <f>IF(ISNUMBER(Einddatum),Einddatum,"")</f>
        <v/>
      </c>
      <c r="C6" s="767"/>
      <c r="D6" s="772" t="s">
        <v>416</v>
      </c>
      <c r="E6" s="766"/>
      <c r="F6" s="771">
        <f>IF($B6="",0,IF(AND($A20=$B$11,$A20=$B$12),IF(IFERROR(ROUNDDOWN(1+(DAYS360($A20,$B6)-1)/90,0),0)&lt;1,1,ROUNDDOWN(1+(DAYS360($A20,$B6)-1)/90,0)),IF(AND($A20=$B$11,$B$12-$B$11&gt;14),IF(IFERROR(ROUNDDOWN(1+(DAYS360($A20,$B6)-1)/90,0),0)&lt;1,1,ROUNDDOWN(1+(DAYS360($A20,$B6)-1)/90,0)),IF(IFERROR(ROUNDDOWN(1+(DAYS360($A20,$B6)-1)/90,0),0)&lt;1,1,ROUNDDOWN(1+(DAYS360($A20,$B6)-1)/90,0)))))</f>
        <v>0</v>
      </c>
      <c r="G6" s="766"/>
      <c r="H6" s="769"/>
      <c r="I6" s="766"/>
      <c r="J6" s="766"/>
      <c r="K6" s="766"/>
      <c r="L6" s="766"/>
      <c r="M6" s="766"/>
      <c r="N6" s="766"/>
      <c r="O6" s="766"/>
      <c r="P6" s="766"/>
      <c r="Q6" s="766"/>
      <c r="R6" s="766"/>
    </row>
    <row r="7" spans="1:18" x14ac:dyDescent="0.2">
      <c r="A7" s="766"/>
      <c r="B7" s="766"/>
      <c r="C7" s="766"/>
      <c r="D7" s="764"/>
      <c r="E7" s="764"/>
      <c r="F7" s="773" t="s">
        <v>417</v>
      </c>
      <c r="G7" s="766"/>
      <c r="H7" s="769"/>
      <c r="I7" s="766"/>
      <c r="J7" s="766"/>
      <c r="K7" s="766"/>
      <c r="L7" s="766"/>
      <c r="M7" s="766"/>
      <c r="N7" s="766"/>
      <c r="O7" s="766"/>
      <c r="P7" s="766"/>
      <c r="Q7" s="766"/>
      <c r="R7" s="766"/>
    </row>
    <row r="8" spans="1:18" x14ac:dyDescent="0.2">
      <c r="A8" s="774" t="s">
        <v>418</v>
      </c>
      <c r="B8" s="775"/>
      <c r="C8" s="776" t="str">
        <f>IF(ISNUMBER(B8),"","Vul de verwachte beschikkingsdatum in!")</f>
        <v>Vul de verwachte beschikkingsdatum in!</v>
      </c>
      <c r="D8" s="766"/>
      <c r="E8" s="766"/>
      <c r="F8" s="777" t="s">
        <v>16</v>
      </c>
      <c r="G8" s="777" t="s">
        <v>17</v>
      </c>
      <c r="H8" s="778"/>
      <c r="I8" s="766"/>
      <c r="J8" s="766"/>
      <c r="K8" s="766"/>
      <c r="L8" s="766"/>
      <c r="M8" s="766"/>
      <c r="N8" s="766"/>
      <c r="O8" s="766"/>
      <c r="P8" s="766"/>
      <c r="Q8" s="766"/>
      <c r="R8" s="766"/>
    </row>
    <row r="9" spans="1:18" x14ac:dyDescent="0.2">
      <c r="A9" s="766"/>
      <c r="B9" s="766"/>
      <c r="C9" s="766"/>
      <c r="D9" s="766"/>
      <c r="E9" s="766"/>
      <c r="F9" s="777">
        <v>1</v>
      </c>
      <c r="G9" s="779">
        <v>43831</v>
      </c>
      <c r="H9" s="778"/>
      <c r="I9" s="766"/>
      <c r="J9" s="766"/>
      <c r="K9" s="766"/>
      <c r="L9" s="766"/>
      <c r="M9" s="766"/>
      <c r="N9" s="766"/>
      <c r="O9" s="766"/>
      <c r="P9" s="766"/>
      <c r="Q9" s="766"/>
      <c r="R9" s="766"/>
    </row>
    <row r="10" spans="1:18" x14ac:dyDescent="0.2">
      <c r="A10" s="773" t="s">
        <v>419</v>
      </c>
      <c r="B10" s="845">
        <f>#N/A</f>
        <v>0</v>
      </c>
      <c r="C10" s="766"/>
      <c r="D10" s="766"/>
      <c r="E10" s="766"/>
      <c r="F10" s="777">
        <v>2</v>
      </c>
      <c r="G10" s="779">
        <v>43922</v>
      </c>
      <c r="H10" s="778"/>
      <c r="I10" s="766"/>
      <c r="J10" s="766"/>
      <c r="K10" s="766"/>
      <c r="L10" s="766"/>
      <c r="M10" s="766"/>
      <c r="N10" s="766"/>
      <c r="O10" s="766"/>
      <c r="P10" s="766"/>
      <c r="Q10" s="766"/>
      <c r="R10" s="766"/>
    </row>
    <row r="11" spans="1:18" x14ac:dyDescent="0.2">
      <c r="A11" s="780" t="s">
        <v>420</v>
      </c>
      <c r="B11" s="844" t="str">
        <f>IF(ISNUMBER(B5),IFERROR(IF($B$5&gt;$B$8,$B$5,$B$8),""),"")</f>
        <v/>
      </c>
      <c r="C11" s="766"/>
      <c r="D11" s="766"/>
      <c r="E11" s="766"/>
      <c r="F11" s="777">
        <v>3</v>
      </c>
      <c r="G11" s="779">
        <v>44013</v>
      </c>
      <c r="H11" s="778"/>
      <c r="I11" s="766"/>
      <c r="J11" s="766"/>
      <c r="K11" s="766"/>
      <c r="L11" s="766"/>
      <c r="M11" s="766"/>
      <c r="N11" s="766"/>
      <c r="O11" s="766"/>
      <c r="P11" s="766"/>
      <c r="Q11" s="766"/>
      <c r="R11" s="766"/>
    </row>
    <row r="12" spans="1:18" x14ac:dyDescent="0.2">
      <c r="A12" s="780" t="s">
        <v>421</v>
      </c>
      <c r="B12" s="844" t="str">
        <f>IF(ISNUMBER(B11),IF(B11=DATE(YEAR(B11),MONTH($G$9),DAY($G$9)),B11,IF(B11&lt;=DATE(YEAR(B11),MONTH($G$10),DAY($G$10)),DATE(YEAR(B11),MONTH($G$10),DAY($G$10)),IF(B11&lt;=DATE(YEAR(B11),MONTH($G$11),DAY($G$11)),DATE(YEAR(B11),MONTH($G$11),DAY($G$11)),IF(B11&lt;=DATE(YEAR(B11),MONTH($G$12),DAY($G$12)),DATE(YEAR(B11),MONTH($G$12),DAY($G$12)),DATE(YEAR(B11)+1,MONTH($G$9),DAY($G$9)))))),"")</f>
        <v/>
      </c>
      <c r="C12" s="781"/>
      <c r="D12" s="766"/>
      <c r="E12" s="766"/>
      <c r="F12" s="777">
        <v>4</v>
      </c>
      <c r="G12" s="779">
        <v>44105</v>
      </c>
      <c r="H12" s="778"/>
      <c r="I12" s="766"/>
      <c r="J12" s="766"/>
      <c r="K12" s="766"/>
      <c r="L12" s="766"/>
      <c r="M12" s="766"/>
      <c r="N12" s="766"/>
      <c r="O12" s="766"/>
      <c r="P12" s="766"/>
      <c r="Q12" s="766"/>
      <c r="R12" s="766"/>
    </row>
    <row r="13" spans="1:18" x14ac:dyDescent="0.2">
      <c r="A13" s="782"/>
      <c r="B13" s="782"/>
      <c r="C13" s="782"/>
      <c r="D13" s="782"/>
      <c r="E13" s="782"/>
      <c r="F13" s="782"/>
      <c r="G13" s="782"/>
      <c r="H13" s="783"/>
      <c r="I13" s="766"/>
      <c r="J13" s="766"/>
      <c r="K13" s="766"/>
      <c r="L13" s="766"/>
      <c r="M13" s="766"/>
      <c r="N13" s="766"/>
      <c r="O13" s="766"/>
      <c r="P13" s="766"/>
      <c r="Q13" s="766"/>
      <c r="R13" s="766"/>
    </row>
    <row r="14" spans="1:18" ht="15.75" x14ac:dyDescent="0.25">
      <c r="A14" s="784" t="s">
        <v>422</v>
      </c>
      <c r="B14" s="766"/>
      <c r="C14" s="766"/>
      <c r="D14" s="766"/>
      <c r="E14" s="766"/>
      <c r="F14" s="766"/>
      <c r="G14" s="766"/>
      <c r="H14" s="766"/>
      <c r="I14" s="766"/>
      <c r="J14" s="766"/>
      <c r="K14" s="766"/>
      <c r="L14" s="766"/>
      <c r="M14" s="766"/>
      <c r="N14" s="766"/>
      <c r="O14" s="766"/>
      <c r="P14" s="766"/>
      <c r="Q14" s="766"/>
      <c r="R14" s="766"/>
    </row>
    <row r="15" spans="1:18" x14ac:dyDescent="0.2">
      <c r="A15" s="785" t="s">
        <v>423</v>
      </c>
      <c r="B15" s="786" t="s">
        <v>269</v>
      </c>
      <c r="C15" s="786" t="s">
        <v>424</v>
      </c>
      <c r="D15" s="786" t="s">
        <v>425</v>
      </c>
      <c r="E15" s="786" t="s">
        <v>426</v>
      </c>
      <c r="F15" s="786" t="s">
        <v>427</v>
      </c>
      <c r="G15" s="786" t="s">
        <v>428</v>
      </c>
      <c r="H15" s="786" t="s">
        <v>429</v>
      </c>
      <c r="I15" s="786" t="s">
        <v>430</v>
      </c>
      <c r="J15" s="786" t="s">
        <v>431</v>
      </c>
      <c r="K15" s="786" t="s">
        <v>432</v>
      </c>
      <c r="L15" s="786" t="s">
        <v>433</v>
      </c>
      <c r="M15" s="766"/>
      <c r="N15" s="766"/>
      <c r="O15" s="766"/>
    </row>
    <row r="16" spans="1:18" x14ac:dyDescent="0.2">
      <c r="A16" s="773"/>
      <c r="B16" s="787">
        <f t="shared" ref="B16:L16" si="0">IFERROR(B18/B17,0)</f>
        <v>0</v>
      </c>
      <c r="C16" s="787">
        <f t="shared" si="0"/>
        <v>0</v>
      </c>
      <c r="D16" s="787">
        <f t="shared" si="0"/>
        <v>0</v>
      </c>
      <c r="E16" s="787">
        <f t="shared" si="0"/>
        <v>0</v>
      </c>
      <c r="F16" s="787">
        <f t="shared" si="0"/>
        <v>0</v>
      </c>
      <c r="G16" s="787">
        <f t="shared" si="0"/>
        <v>0</v>
      </c>
      <c r="H16" s="787">
        <f t="shared" si="0"/>
        <v>0</v>
      </c>
      <c r="I16" s="787">
        <f t="shared" si="0"/>
        <v>0</v>
      </c>
      <c r="J16" s="787">
        <f t="shared" si="0"/>
        <v>0</v>
      </c>
      <c r="K16" s="787">
        <f t="shared" si="0"/>
        <v>0</v>
      </c>
      <c r="L16" s="787">
        <f t="shared" si="0"/>
        <v>0</v>
      </c>
      <c r="M16" s="766"/>
      <c r="N16" s="766"/>
      <c r="O16" s="766"/>
    </row>
    <row r="17" spans="1:15" x14ac:dyDescent="0.2">
      <c r="A17" s="788" t="s">
        <v>434</v>
      </c>
      <c r="B17" s="789">
        <f>#N/A</f>
        <v>0</v>
      </c>
      <c r="C17" s="789">
        <f>#N/A</f>
        <v>0</v>
      </c>
      <c r="D17" s="789">
        <f>#N/A</f>
        <v>0</v>
      </c>
      <c r="E17" s="789">
        <f>#N/A</f>
        <v>0</v>
      </c>
      <c r="F17" s="789">
        <f>#N/A</f>
        <v>0</v>
      </c>
      <c r="G17" s="789">
        <f>#N/A</f>
        <v>0</v>
      </c>
      <c r="H17" s="789">
        <f>#N/A</f>
        <v>0</v>
      </c>
      <c r="I17" s="789">
        <f>#N/A</f>
        <v>0</v>
      </c>
      <c r="J17" s="789">
        <f>#N/A</f>
        <v>0</v>
      </c>
      <c r="K17" s="789">
        <f>#N/A</f>
        <v>0</v>
      </c>
      <c r="L17" s="789">
        <f>#N/A</f>
        <v>0</v>
      </c>
      <c r="M17" s="766"/>
      <c r="N17" s="766"/>
      <c r="O17" s="766"/>
    </row>
    <row r="18" spans="1:15" x14ac:dyDescent="0.2">
      <c r="A18" s="785" t="s">
        <v>435</v>
      </c>
      <c r="B18" s="790">
        <f t="shared" ref="B18:L18" si="1">IF(B17&lt;25000,B17,B17*0.9)</f>
        <v>0</v>
      </c>
      <c r="C18" s="790">
        <f t="shared" si="1"/>
        <v>0</v>
      </c>
      <c r="D18" s="790">
        <f t="shared" si="1"/>
        <v>0</v>
      </c>
      <c r="E18" s="790">
        <f t="shared" si="1"/>
        <v>0</v>
      </c>
      <c r="F18" s="790">
        <f t="shared" si="1"/>
        <v>0</v>
      </c>
      <c r="G18" s="790">
        <f t="shared" si="1"/>
        <v>0</v>
      </c>
      <c r="H18" s="790">
        <f t="shared" si="1"/>
        <v>0</v>
      </c>
      <c r="I18" s="790">
        <f t="shared" si="1"/>
        <v>0</v>
      </c>
      <c r="J18" s="790">
        <f t="shared" si="1"/>
        <v>0</v>
      </c>
      <c r="K18" s="790">
        <f t="shared" si="1"/>
        <v>0</v>
      </c>
      <c r="L18" s="790">
        <f t="shared" si="1"/>
        <v>0</v>
      </c>
      <c r="M18" s="766"/>
      <c r="N18" s="766"/>
      <c r="O18" s="766"/>
    </row>
    <row r="19" spans="1:15" x14ac:dyDescent="0.2">
      <c r="A19" s="766"/>
      <c r="B19" s="781" t="str">
        <f t="array" ref="B19">IF(OR(SUM(B20:B35&gt;B18),SUM(B20:B35&lt;B18)),"FOUT!","")</f>
        <v/>
      </c>
      <c r="C19" s="781" t="str">
        <f t="array" ref="C19">IF(OR(SUM(C20:C35&gt;C18),SUM(C20:C35&lt;C18)),"FOUT!","")</f>
        <v/>
      </c>
      <c r="D19" s="781" t="str">
        <f t="array" ref="D19">IF(OR(SUM(D20:D35&gt;D18),SUM(D20:D35&lt;D18)),"FOUT!","")</f>
        <v/>
      </c>
      <c r="E19" s="781" t="str">
        <f t="array" ref="E19">IF(OR(SUM(E20:E35&gt;E18),SUM(E20:E35&lt;E18)),"FOUT!","")</f>
        <v/>
      </c>
      <c r="F19" s="781" t="str">
        <f t="array" ref="F19">IF(OR(SUM(F20:F35&gt;F18),SUM(F20:F35&lt;F18)),"FOUT!","")</f>
        <v/>
      </c>
      <c r="G19" s="781" t="str">
        <f t="array" ref="G19">IF(OR(SUM(G20:G35&gt;G18),SUM(G20:G35&lt;G18)),"FOUT!","")</f>
        <v/>
      </c>
      <c r="H19" s="781" t="str">
        <f t="array" ref="H19">IF(OR(SUM(H20:H35&gt;H18),SUM(H20:H35&lt;H18)),"FOUT!","")</f>
        <v/>
      </c>
      <c r="I19" s="781" t="str">
        <f t="array" ref="I19">IF(OR(SUM(I20:I35&gt;I18),SUM(I20:I35&lt;I18)),"FOUT!","")</f>
        <v/>
      </c>
      <c r="J19" s="781" t="str">
        <f t="array" ref="J19">IF(OR(SUM(J20:J35&gt;J18),SUM(J20:J35&lt;J18)),"FOUT!","")</f>
        <v/>
      </c>
      <c r="K19" s="781" t="str">
        <f t="array" ref="K19">IF(OR(SUM(K20:K35&gt;K18),SUM(K20:K35&lt;K18)),"FOUT!","")</f>
        <v/>
      </c>
      <c r="L19" s="781" t="str">
        <f t="array" ref="L19">IF(OR(SUM(L20:L35&gt;L18),SUM(L20:L35&lt;L18)),"FOUT!","")</f>
        <v/>
      </c>
      <c r="M19" s="766"/>
      <c r="N19" s="766"/>
      <c r="O19" s="766"/>
    </row>
    <row r="20" spans="1:15" x14ac:dyDescent="0.2">
      <c r="A20" s="791" t="str">
        <f>IF(ISNUMBER(B11),IF(B11=$B$11,IF($B$11=$B$12,$B$12,IF($B$12-$B$11&gt;14,$B$11,$B$12)),IF(B11=DATE(YEAR(B11),MONTH($G$9),DAY($G$9)),B11,IF(B11&lt;=DATE(YEAR(B11),MONTH($G$10),DAY($G$10)),DATE(YEAR(B11),MONTH($G$10),DAY($G$10)),IF(B11&lt;=DATE(YEAR(B11),MONTH($G$11),DAY($G$11)),DATE(YEAR(B11),MONTH($G$11),DAY($G$11)),IF(B11&lt;=DATE(YEAR(B11),MONTH($G$12),DAY($G$12)),DATE(YEAR(B11),MONTH($G$12),DAY($G$12)),DATE(YEAR(B11)+1,MONTH($G$9),DAY($G$9))))))),"")</f>
        <v/>
      </c>
      <c r="B20" s="792" t="str">
        <f>IF(ISNUMBER($A20),IF(AND(25000&lt;=B$17,B$17&lt;=125000,$F$5&lt;=12),B$18,IF(B$17&gt;B$18,B$18/$F$6,B$17)),"")</f>
        <v/>
      </c>
      <c r="C20" s="792" t="str">
        <f t="shared" ref="C20:L20" si="2">IF(ISNUMBER($A20),IF(AND(25000&lt;=C$17,C$17&lt;=125000,$F$5&lt;=12),C$18,IF(C$17&gt;C$18,C$18/$F$6,C$17)),"")</f>
        <v/>
      </c>
      <c r="D20" s="792" t="str">
        <f t="shared" si="2"/>
        <v/>
      </c>
      <c r="E20" s="792" t="str">
        <f t="shared" si="2"/>
        <v/>
      </c>
      <c r="F20" s="792" t="str">
        <f t="shared" si="2"/>
        <v/>
      </c>
      <c r="G20" s="792" t="str">
        <f t="shared" si="2"/>
        <v/>
      </c>
      <c r="H20" s="792" t="str">
        <f t="shared" si="2"/>
        <v/>
      </c>
      <c r="I20" s="792" t="str">
        <f t="shared" si="2"/>
        <v/>
      </c>
      <c r="J20" s="792" t="str">
        <f t="shared" si="2"/>
        <v/>
      </c>
      <c r="K20" s="792" t="str">
        <f t="shared" si="2"/>
        <v/>
      </c>
      <c r="L20" s="792" t="str">
        <f t="shared" si="2"/>
        <v/>
      </c>
      <c r="M20" s="766"/>
      <c r="N20" s="766"/>
      <c r="O20" s="766"/>
    </row>
    <row r="21" spans="1:15" x14ac:dyDescent="0.2">
      <c r="A21" s="791" t="str">
        <f>IF($F$6&gt;1,IF(A20&lt;DATE(YEAR(A20),MONTH($G$10),DAY($G$10)),DATE(YEAR(A20),MONTH($G$10),DAY($G$10)),IF(A20&lt;DATE(YEAR(A20),MONTH($G$11),DAY($G$11)),DATE(YEAR(A20),MONTH($G$11),DAY($G$11)),IF(A20&lt;DATE(YEAR(A20),MONTH($G$12),DAY($G$12)),DATE(YEAR(A20),MONTH($G$12),DAY($G$12)),DATE(YEAR(A20)+1,MONTH($G$9),DAY($G$9))))),"")</f>
        <v/>
      </c>
      <c r="B21" s="792" t="str">
        <f>IF(ISNUMBER($A21),IF(AND(25000&lt;=B$17,B$17&lt;=125000,$F$5&lt;=12),"",IF(B$17&gt;B$18,B$18/$F$6,"")),"")</f>
        <v/>
      </c>
      <c r="C21" s="792" t="str">
        <f t="shared" ref="C21:L35" si="3">IF(ISNUMBER($A21),IF(AND(25000&lt;=C$17,C$17&lt;=125000,$F$5&lt;=12),"",IF(C$17&gt;C$18,C$18/$F$6,"")),"")</f>
        <v/>
      </c>
      <c r="D21" s="792" t="str">
        <f t="shared" si="3"/>
        <v/>
      </c>
      <c r="E21" s="792" t="str">
        <f t="shared" si="3"/>
        <v/>
      </c>
      <c r="F21" s="792" t="str">
        <f t="shared" si="3"/>
        <v/>
      </c>
      <c r="G21" s="792" t="str">
        <f t="shared" si="3"/>
        <v/>
      </c>
      <c r="H21" s="792" t="str">
        <f t="shared" si="3"/>
        <v/>
      </c>
      <c r="I21" s="792" t="str">
        <f t="shared" si="3"/>
        <v/>
      </c>
      <c r="J21" s="792" t="str">
        <f t="shared" si="3"/>
        <v/>
      </c>
      <c r="K21" s="792" t="str">
        <f t="shared" si="3"/>
        <v/>
      </c>
      <c r="L21" s="792" t="str">
        <f t="shared" si="3"/>
        <v/>
      </c>
      <c r="M21" s="766"/>
      <c r="N21" s="766"/>
      <c r="O21" s="766"/>
    </row>
    <row r="22" spans="1:15" x14ac:dyDescent="0.2">
      <c r="A22" s="791" t="str">
        <f>IF($F$6=COUNT($A$20:$A21),"",IF(A21&lt;DATE(YEAR(A21),MONTH($G$10),DAY($G$10)),DATE(YEAR(A21),MONTH($G$10),DAY($G$10)),IF(A21&lt;DATE(YEAR(A21),MONTH($G$11),DAY($G$11)),DATE(YEAR(A21),MONTH($G$11),DAY($G$11)),IF(A21&lt;DATE(YEAR(A21),MONTH($G$12),DAY($G$12)),DATE(YEAR(A21),MONTH($G$12),DAY($G$12)),DATE(YEAR(A21)+1,MONTH($G$9),DAY($G$9))))))</f>
        <v/>
      </c>
      <c r="B22" s="792" t="str">
        <f t="shared" ref="B22:B35" si="4">IF(ISNUMBER($A22),IF(AND(25000&lt;=B$17,B$17&lt;=125000,$F$5&lt;=12),"",IF(B$17&gt;B$18,B$18/$F$6,"")),"")</f>
        <v/>
      </c>
      <c r="C22" s="792" t="str">
        <f t="shared" si="3"/>
        <v/>
      </c>
      <c r="D22" s="792" t="str">
        <f t="shared" si="3"/>
        <v/>
      </c>
      <c r="E22" s="792" t="str">
        <f t="shared" si="3"/>
        <v/>
      </c>
      <c r="F22" s="792" t="str">
        <f t="shared" si="3"/>
        <v/>
      </c>
      <c r="G22" s="792" t="str">
        <f t="shared" si="3"/>
        <v/>
      </c>
      <c r="H22" s="792" t="str">
        <f t="shared" si="3"/>
        <v/>
      </c>
      <c r="I22" s="792" t="str">
        <f t="shared" si="3"/>
        <v/>
      </c>
      <c r="J22" s="792" t="str">
        <f t="shared" si="3"/>
        <v/>
      </c>
      <c r="K22" s="792" t="str">
        <f t="shared" si="3"/>
        <v/>
      </c>
      <c r="L22" s="792" t="str">
        <f t="shared" si="3"/>
        <v/>
      </c>
      <c r="M22" s="766"/>
      <c r="N22" s="766"/>
      <c r="O22" s="766"/>
    </row>
    <row r="23" spans="1:15" x14ac:dyDescent="0.2">
      <c r="A23" s="791" t="str">
        <f>IF($F$6=COUNT($A$20:$A22),"",IF(A22&lt;DATE(YEAR(A22),MONTH($G$10),DAY($G$10)),DATE(YEAR(A22),MONTH($G$10),DAY($G$10)),IF(A22&lt;DATE(YEAR(A22),MONTH($G$11),DAY($G$11)),DATE(YEAR(A22),MONTH($G$11),DAY($G$11)),IF(A22&lt;DATE(YEAR(A22),MONTH($G$12),DAY($G$12)),DATE(YEAR(A22),MONTH($G$12),DAY($G$12)),DATE(YEAR(A22)+1,MONTH($G$9),DAY($G$9))))))</f>
        <v/>
      </c>
      <c r="B23" s="792" t="str">
        <f t="shared" si="4"/>
        <v/>
      </c>
      <c r="C23" s="792" t="str">
        <f t="shared" si="3"/>
        <v/>
      </c>
      <c r="D23" s="792" t="str">
        <f t="shared" si="3"/>
        <v/>
      </c>
      <c r="E23" s="792" t="str">
        <f t="shared" si="3"/>
        <v/>
      </c>
      <c r="F23" s="792" t="str">
        <f t="shared" si="3"/>
        <v/>
      </c>
      <c r="G23" s="792" t="str">
        <f t="shared" si="3"/>
        <v/>
      </c>
      <c r="H23" s="792" t="str">
        <f t="shared" si="3"/>
        <v/>
      </c>
      <c r="I23" s="792" t="str">
        <f t="shared" si="3"/>
        <v/>
      </c>
      <c r="J23" s="792" t="str">
        <f t="shared" si="3"/>
        <v/>
      </c>
      <c r="K23" s="792" t="str">
        <f t="shared" si="3"/>
        <v/>
      </c>
      <c r="L23" s="792" t="str">
        <f t="shared" si="3"/>
        <v/>
      </c>
      <c r="M23" s="766"/>
      <c r="N23" s="766"/>
      <c r="O23" s="766"/>
    </row>
    <row r="24" spans="1:15" x14ac:dyDescent="0.2">
      <c r="A24" s="791" t="str">
        <f>IF($F$6=COUNT($A$20:$A23),"",IF(A23&lt;DATE(YEAR(A23),MONTH($G$10),DAY($G$10)),DATE(YEAR(A23),MONTH($G$10),DAY($G$10)),IF(A23&lt;DATE(YEAR(A23),MONTH($G$11),DAY($G$11)),DATE(YEAR(A23),MONTH($G$11),DAY($G$11)),IF(A23&lt;DATE(YEAR(A23),MONTH($G$12),DAY($G$12)),DATE(YEAR(A23),MONTH($G$12),DAY($G$12)),DATE(YEAR(A23)+1,MONTH($G$9),DAY($G$9))))))</f>
        <v/>
      </c>
      <c r="B24" s="792" t="str">
        <f t="shared" si="4"/>
        <v/>
      </c>
      <c r="C24" s="792" t="str">
        <f t="shared" si="3"/>
        <v/>
      </c>
      <c r="D24" s="792" t="str">
        <f t="shared" si="3"/>
        <v/>
      </c>
      <c r="E24" s="792" t="str">
        <f t="shared" si="3"/>
        <v/>
      </c>
      <c r="F24" s="792" t="str">
        <f t="shared" si="3"/>
        <v/>
      </c>
      <c r="G24" s="792" t="str">
        <f t="shared" si="3"/>
        <v/>
      </c>
      <c r="H24" s="792" t="str">
        <f t="shared" si="3"/>
        <v/>
      </c>
      <c r="I24" s="792" t="str">
        <f t="shared" si="3"/>
        <v/>
      </c>
      <c r="J24" s="792" t="str">
        <f t="shared" si="3"/>
        <v/>
      </c>
      <c r="K24" s="792" t="str">
        <f t="shared" si="3"/>
        <v/>
      </c>
      <c r="L24" s="792" t="str">
        <f t="shared" si="3"/>
        <v/>
      </c>
      <c r="M24" s="766"/>
      <c r="N24" s="766"/>
      <c r="O24" s="766"/>
    </row>
    <row r="25" spans="1:15" x14ac:dyDescent="0.2">
      <c r="A25" s="791" t="str">
        <f>IF($F$6=COUNT($A$20:$A24),"",IF(A24&lt;DATE(YEAR(A24),MONTH($G$10),DAY($G$10)),DATE(YEAR(A24),MONTH($G$10),DAY($G$10)),IF(A24&lt;DATE(YEAR(A24),MONTH($G$11),DAY($G$11)),DATE(YEAR(A24),MONTH($G$11),DAY($G$11)),IF(A24&lt;DATE(YEAR(A24),MONTH($G$12),DAY($G$12)),DATE(YEAR(A24),MONTH($G$12),DAY($G$12)),DATE(YEAR(A24)+1,MONTH($G$9),DAY($G$9))))))</f>
        <v/>
      </c>
      <c r="B25" s="792" t="str">
        <f t="shared" si="4"/>
        <v/>
      </c>
      <c r="C25" s="792" t="str">
        <f t="shared" si="3"/>
        <v/>
      </c>
      <c r="D25" s="792" t="str">
        <f t="shared" si="3"/>
        <v/>
      </c>
      <c r="E25" s="792" t="str">
        <f t="shared" si="3"/>
        <v/>
      </c>
      <c r="F25" s="792" t="str">
        <f t="shared" si="3"/>
        <v/>
      </c>
      <c r="G25" s="792" t="str">
        <f t="shared" si="3"/>
        <v/>
      </c>
      <c r="H25" s="792" t="str">
        <f t="shared" si="3"/>
        <v/>
      </c>
      <c r="I25" s="792" t="str">
        <f t="shared" si="3"/>
        <v/>
      </c>
      <c r="J25" s="792" t="str">
        <f t="shared" si="3"/>
        <v/>
      </c>
      <c r="K25" s="792" t="str">
        <f t="shared" si="3"/>
        <v/>
      </c>
      <c r="L25" s="792" t="str">
        <f t="shared" si="3"/>
        <v/>
      </c>
      <c r="M25" s="766"/>
      <c r="N25" s="766"/>
      <c r="O25" s="766"/>
    </row>
    <row r="26" spans="1:15" x14ac:dyDescent="0.2">
      <c r="A26" s="791" t="str">
        <f>IF($F$6=COUNT($A$20:$A25),"",IF(A25&lt;DATE(YEAR(A25),MONTH($G$10),DAY($G$10)),DATE(YEAR(A25),MONTH($G$10),DAY($G$10)),IF(A25&lt;DATE(YEAR(A25),MONTH($G$11),DAY($G$11)),DATE(YEAR(A25),MONTH($G$11),DAY($G$11)),IF(A25&lt;DATE(YEAR(A25),MONTH($G$12),DAY($G$12)),DATE(YEAR(A25),MONTH($G$12),DAY($G$12)),DATE(YEAR(A25)+1,MONTH($G$9),DAY($G$9))))))</f>
        <v/>
      </c>
      <c r="B26" s="792" t="str">
        <f t="shared" si="4"/>
        <v/>
      </c>
      <c r="C26" s="792" t="str">
        <f t="shared" si="3"/>
        <v/>
      </c>
      <c r="D26" s="792" t="str">
        <f t="shared" si="3"/>
        <v/>
      </c>
      <c r="E26" s="792" t="str">
        <f t="shared" si="3"/>
        <v/>
      </c>
      <c r="F26" s="792" t="str">
        <f t="shared" si="3"/>
        <v/>
      </c>
      <c r="G26" s="792" t="str">
        <f t="shared" si="3"/>
        <v/>
      </c>
      <c r="H26" s="792" t="str">
        <f t="shared" si="3"/>
        <v/>
      </c>
      <c r="I26" s="792" t="str">
        <f t="shared" si="3"/>
        <v/>
      </c>
      <c r="J26" s="792" t="str">
        <f t="shared" si="3"/>
        <v/>
      </c>
      <c r="K26" s="792" t="str">
        <f t="shared" si="3"/>
        <v/>
      </c>
      <c r="L26" s="792" t="str">
        <f t="shared" si="3"/>
        <v/>
      </c>
      <c r="M26" s="766"/>
      <c r="N26" s="766"/>
      <c r="O26" s="766"/>
    </row>
    <row r="27" spans="1:15" x14ac:dyDescent="0.2">
      <c r="A27" s="791" t="str">
        <f>IF($F$6=COUNT($A$20:$A26),"",IF(A26&lt;DATE(YEAR(A26),MONTH($G$10),DAY($G$10)),DATE(YEAR(A26),MONTH($G$10),DAY($G$10)),IF(A26&lt;DATE(YEAR(A26),MONTH($G$11),DAY($G$11)),DATE(YEAR(A26),MONTH($G$11),DAY($G$11)),IF(A26&lt;DATE(YEAR(A26),MONTH($G$12),DAY($G$12)),DATE(YEAR(A26),MONTH($G$12),DAY($G$12)),DATE(YEAR(A26)+1,MONTH($G$9),DAY($G$9))))))</f>
        <v/>
      </c>
      <c r="B27" s="792" t="str">
        <f t="shared" si="4"/>
        <v/>
      </c>
      <c r="C27" s="792" t="str">
        <f t="shared" si="3"/>
        <v/>
      </c>
      <c r="D27" s="792" t="str">
        <f t="shared" si="3"/>
        <v/>
      </c>
      <c r="E27" s="792" t="str">
        <f t="shared" si="3"/>
        <v/>
      </c>
      <c r="F27" s="792" t="str">
        <f t="shared" si="3"/>
        <v/>
      </c>
      <c r="G27" s="792" t="str">
        <f t="shared" si="3"/>
        <v/>
      </c>
      <c r="H27" s="792" t="str">
        <f t="shared" si="3"/>
        <v/>
      </c>
      <c r="I27" s="792" t="str">
        <f t="shared" si="3"/>
        <v/>
      </c>
      <c r="J27" s="792" t="str">
        <f t="shared" si="3"/>
        <v/>
      </c>
      <c r="K27" s="792" t="str">
        <f t="shared" si="3"/>
        <v/>
      </c>
      <c r="L27" s="792" t="str">
        <f t="shared" si="3"/>
        <v/>
      </c>
      <c r="M27" s="766"/>
      <c r="N27" s="766"/>
      <c r="O27" s="766"/>
    </row>
    <row r="28" spans="1:15" x14ac:dyDescent="0.2">
      <c r="A28" s="791" t="str">
        <f>IF($F$6=COUNT($A$20:$A27),"",IF(A27&lt;DATE(YEAR(A27),MONTH($G$10),DAY($G$10)),DATE(YEAR(A27),MONTH($G$10),DAY($G$10)),IF(A27&lt;DATE(YEAR(A27),MONTH($G$11),DAY($G$11)),DATE(YEAR(A27),MONTH($G$11),DAY($G$11)),IF(A27&lt;DATE(YEAR(A27),MONTH($G$12),DAY($G$12)),DATE(YEAR(A27),MONTH($G$12),DAY($G$12)),DATE(YEAR(A27)+1,MONTH($G$9),DAY($G$9))))))</f>
        <v/>
      </c>
      <c r="B28" s="792" t="str">
        <f t="shared" si="4"/>
        <v/>
      </c>
      <c r="C28" s="792" t="str">
        <f t="shared" si="3"/>
        <v/>
      </c>
      <c r="D28" s="792" t="str">
        <f t="shared" si="3"/>
        <v/>
      </c>
      <c r="E28" s="792" t="str">
        <f t="shared" si="3"/>
        <v/>
      </c>
      <c r="F28" s="792" t="str">
        <f t="shared" si="3"/>
        <v/>
      </c>
      <c r="G28" s="792" t="str">
        <f t="shared" si="3"/>
        <v/>
      </c>
      <c r="H28" s="792" t="str">
        <f t="shared" si="3"/>
        <v/>
      </c>
      <c r="I28" s="792" t="str">
        <f t="shared" si="3"/>
        <v/>
      </c>
      <c r="J28" s="792" t="str">
        <f t="shared" si="3"/>
        <v/>
      </c>
      <c r="K28" s="792" t="str">
        <f t="shared" si="3"/>
        <v/>
      </c>
      <c r="L28" s="792" t="str">
        <f t="shared" si="3"/>
        <v/>
      </c>
      <c r="M28" s="766"/>
      <c r="N28" s="766"/>
      <c r="O28" s="766"/>
    </row>
    <row r="29" spans="1:15" x14ac:dyDescent="0.2">
      <c r="A29" s="791" t="str">
        <f>IF($F$6=COUNT($A$20:$A28),"",IF(A28&lt;DATE(YEAR(A28),MONTH($G$10),DAY($G$10)),DATE(YEAR(A28),MONTH($G$10),DAY($G$10)),IF(A28&lt;DATE(YEAR(A28),MONTH($G$11),DAY($G$11)),DATE(YEAR(A28),MONTH($G$11),DAY($G$11)),IF(A28&lt;DATE(YEAR(A28),MONTH($G$12),DAY($G$12)),DATE(YEAR(A28),MONTH($G$12),DAY($G$12)),DATE(YEAR(A28)+1,MONTH($G$9),DAY($G$9))))))</f>
        <v/>
      </c>
      <c r="B29" s="792" t="str">
        <f t="shared" si="4"/>
        <v/>
      </c>
      <c r="C29" s="792" t="str">
        <f t="shared" si="3"/>
        <v/>
      </c>
      <c r="D29" s="792" t="str">
        <f t="shared" si="3"/>
        <v/>
      </c>
      <c r="E29" s="792" t="str">
        <f t="shared" si="3"/>
        <v/>
      </c>
      <c r="F29" s="792" t="str">
        <f t="shared" si="3"/>
        <v/>
      </c>
      <c r="G29" s="792" t="str">
        <f t="shared" si="3"/>
        <v/>
      </c>
      <c r="H29" s="792" t="str">
        <f t="shared" si="3"/>
        <v/>
      </c>
      <c r="I29" s="792" t="str">
        <f t="shared" si="3"/>
        <v/>
      </c>
      <c r="J29" s="792" t="str">
        <f t="shared" si="3"/>
        <v/>
      </c>
      <c r="K29" s="792" t="str">
        <f t="shared" si="3"/>
        <v/>
      </c>
      <c r="L29" s="792" t="str">
        <f t="shared" si="3"/>
        <v/>
      </c>
      <c r="M29" s="766"/>
      <c r="N29" s="766"/>
      <c r="O29" s="766"/>
    </row>
    <row r="30" spans="1:15" x14ac:dyDescent="0.2">
      <c r="A30" s="791" t="str">
        <f>IF($F$6=COUNT($A$20:$A29),"",IF(A29&lt;DATE(YEAR(A29),MONTH($G$10),DAY($G$10)),DATE(YEAR(A29),MONTH($G$10),DAY($G$10)),IF(A29&lt;DATE(YEAR(A29),MONTH($G$11),DAY($G$11)),DATE(YEAR(A29),MONTH($G$11),DAY($G$11)),IF(A29&lt;DATE(YEAR(A29),MONTH($G$12),DAY($G$12)),DATE(YEAR(A29),MONTH($G$12),DAY($G$12)),DATE(YEAR(A29)+1,MONTH($G$9),DAY($G$9))))))</f>
        <v/>
      </c>
      <c r="B30" s="792" t="str">
        <f t="shared" si="4"/>
        <v/>
      </c>
      <c r="C30" s="792" t="str">
        <f t="shared" si="3"/>
        <v/>
      </c>
      <c r="D30" s="792" t="str">
        <f t="shared" si="3"/>
        <v/>
      </c>
      <c r="E30" s="792" t="str">
        <f t="shared" si="3"/>
        <v/>
      </c>
      <c r="F30" s="792" t="str">
        <f t="shared" si="3"/>
        <v/>
      </c>
      <c r="G30" s="792" t="str">
        <f t="shared" si="3"/>
        <v/>
      </c>
      <c r="H30" s="792" t="str">
        <f t="shared" si="3"/>
        <v/>
      </c>
      <c r="I30" s="792" t="str">
        <f t="shared" si="3"/>
        <v/>
      </c>
      <c r="J30" s="792" t="str">
        <f t="shared" si="3"/>
        <v/>
      </c>
      <c r="K30" s="792" t="str">
        <f t="shared" si="3"/>
        <v/>
      </c>
      <c r="L30" s="792" t="str">
        <f t="shared" si="3"/>
        <v/>
      </c>
      <c r="M30" s="766"/>
      <c r="N30" s="766"/>
      <c r="O30" s="766"/>
    </row>
    <row r="31" spans="1:15" x14ac:dyDescent="0.2">
      <c r="A31" s="791" t="str">
        <f>IF($F$6=COUNT($A$20:$A30),"",IF(A30&lt;DATE(YEAR(A30),MONTH($G$10),DAY($G$10)),DATE(YEAR(A30),MONTH($G$10),DAY($G$10)),IF(A30&lt;DATE(YEAR(A30),MONTH($G$11),DAY($G$11)),DATE(YEAR(A30),MONTH($G$11),DAY($G$11)),IF(A30&lt;DATE(YEAR(A30),MONTH($G$12),DAY($G$12)),DATE(YEAR(A30),MONTH($G$12),DAY($G$12)),DATE(YEAR(A30)+1,MONTH($G$9),DAY($G$9))))))</f>
        <v/>
      </c>
      <c r="B31" s="792" t="str">
        <f t="shared" si="4"/>
        <v/>
      </c>
      <c r="C31" s="792" t="str">
        <f t="shared" si="3"/>
        <v/>
      </c>
      <c r="D31" s="792" t="str">
        <f t="shared" si="3"/>
        <v/>
      </c>
      <c r="E31" s="792" t="str">
        <f t="shared" si="3"/>
        <v/>
      </c>
      <c r="F31" s="792" t="str">
        <f t="shared" si="3"/>
        <v/>
      </c>
      <c r="G31" s="792" t="str">
        <f t="shared" si="3"/>
        <v/>
      </c>
      <c r="H31" s="792" t="str">
        <f t="shared" si="3"/>
        <v/>
      </c>
      <c r="I31" s="792" t="str">
        <f t="shared" si="3"/>
        <v/>
      </c>
      <c r="J31" s="792" t="str">
        <f t="shared" si="3"/>
        <v/>
      </c>
      <c r="K31" s="792" t="str">
        <f t="shared" si="3"/>
        <v/>
      </c>
      <c r="L31" s="792" t="str">
        <f t="shared" si="3"/>
        <v/>
      </c>
      <c r="M31" s="766"/>
      <c r="N31" s="766"/>
      <c r="O31" s="766"/>
    </row>
    <row r="32" spans="1:15" x14ac:dyDescent="0.2">
      <c r="A32" s="791" t="str">
        <f>IF($F$6=COUNT($A$20:$A31),"",IF(A31&lt;DATE(YEAR(A31),MONTH($G$10),DAY($G$10)),DATE(YEAR(A31),MONTH($G$10),DAY($G$10)),IF(A31&lt;DATE(YEAR(A31),MONTH($G$11),DAY($G$11)),DATE(YEAR(A31),MONTH($G$11),DAY($G$11)),IF(A31&lt;DATE(YEAR(A31),MONTH($G$12),DAY($G$12)),DATE(YEAR(A31),MONTH($G$12),DAY($G$12)),DATE(YEAR(A31)+1,MONTH($G$9),DAY($G$9))))))</f>
        <v/>
      </c>
      <c r="B32" s="792" t="str">
        <f t="shared" si="4"/>
        <v/>
      </c>
      <c r="C32" s="792" t="str">
        <f t="shared" si="3"/>
        <v/>
      </c>
      <c r="D32" s="792" t="str">
        <f t="shared" si="3"/>
        <v/>
      </c>
      <c r="E32" s="792" t="str">
        <f t="shared" si="3"/>
        <v/>
      </c>
      <c r="F32" s="792" t="str">
        <f t="shared" si="3"/>
        <v/>
      </c>
      <c r="G32" s="792" t="str">
        <f t="shared" si="3"/>
        <v/>
      </c>
      <c r="H32" s="792" t="str">
        <f t="shared" si="3"/>
        <v/>
      </c>
      <c r="I32" s="792" t="str">
        <f t="shared" si="3"/>
        <v/>
      </c>
      <c r="J32" s="792" t="str">
        <f t="shared" si="3"/>
        <v/>
      </c>
      <c r="K32" s="792" t="str">
        <f t="shared" si="3"/>
        <v/>
      </c>
      <c r="L32" s="792" t="str">
        <f t="shared" si="3"/>
        <v/>
      </c>
      <c r="M32" s="766"/>
      <c r="N32" s="766"/>
      <c r="O32" s="766"/>
    </row>
    <row r="33" spans="1:18" x14ac:dyDescent="0.2">
      <c r="A33" s="791" t="str">
        <f>IF($F$6=COUNT($A$20:$A32),"",IF(A32&lt;DATE(YEAR(A32),MONTH($G$10),DAY($G$10)),DATE(YEAR(A32),MONTH($G$10),DAY($G$10)),IF(A32&lt;DATE(YEAR(A32),MONTH($G$11),DAY($G$11)),DATE(YEAR(A32),MONTH($G$11),DAY($G$11)),IF(A32&lt;DATE(YEAR(A32),MONTH($G$12),DAY($G$12)),DATE(YEAR(A32),MONTH($G$12),DAY($G$12)),DATE(YEAR(A32)+1,MONTH($G$9),DAY($G$9))))))</f>
        <v/>
      </c>
      <c r="B33" s="792" t="str">
        <f t="shared" si="4"/>
        <v/>
      </c>
      <c r="C33" s="792" t="str">
        <f t="shared" si="3"/>
        <v/>
      </c>
      <c r="D33" s="792" t="str">
        <f t="shared" si="3"/>
        <v/>
      </c>
      <c r="E33" s="792" t="str">
        <f t="shared" si="3"/>
        <v/>
      </c>
      <c r="F33" s="792" t="str">
        <f t="shared" si="3"/>
        <v/>
      </c>
      <c r="G33" s="792" t="str">
        <f t="shared" si="3"/>
        <v/>
      </c>
      <c r="H33" s="792" t="str">
        <f t="shared" si="3"/>
        <v/>
      </c>
      <c r="I33" s="792" t="str">
        <f t="shared" si="3"/>
        <v/>
      </c>
      <c r="J33" s="792" t="str">
        <f t="shared" si="3"/>
        <v/>
      </c>
      <c r="K33" s="792" t="str">
        <f t="shared" si="3"/>
        <v/>
      </c>
      <c r="L33" s="792" t="str">
        <f t="shared" si="3"/>
        <v/>
      </c>
      <c r="M33" s="766"/>
      <c r="N33" s="766"/>
      <c r="O33" s="766"/>
    </row>
    <row r="34" spans="1:18" x14ac:dyDescent="0.2">
      <c r="A34" s="791" t="str">
        <f>IF($F$6=COUNT($A$20:$A33),"",IF(A33&lt;DATE(YEAR(A33),MONTH($G$10),DAY($G$10)),DATE(YEAR(A33),MONTH($G$10),DAY($G$10)),IF(A33&lt;DATE(YEAR(A33),MONTH($G$11),DAY($G$11)),DATE(YEAR(A33),MONTH($G$11),DAY($G$11)),IF(A33&lt;DATE(YEAR(A33),MONTH($G$12),DAY($G$12)),DATE(YEAR(A33),MONTH($G$12),DAY($G$12)),DATE(YEAR(A33)+1,MONTH($G$9),DAY($G$9))))))</f>
        <v/>
      </c>
      <c r="B34" s="792" t="str">
        <f t="shared" si="4"/>
        <v/>
      </c>
      <c r="C34" s="792" t="str">
        <f t="shared" si="3"/>
        <v/>
      </c>
      <c r="D34" s="792" t="str">
        <f t="shared" si="3"/>
        <v/>
      </c>
      <c r="E34" s="792" t="str">
        <f t="shared" si="3"/>
        <v/>
      </c>
      <c r="F34" s="792" t="str">
        <f t="shared" si="3"/>
        <v/>
      </c>
      <c r="G34" s="792" t="str">
        <f t="shared" si="3"/>
        <v/>
      </c>
      <c r="H34" s="792" t="str">
        <f t="shared" si="3"/>
        <v/>
      </c>
      <c r="I34" s="792" t="str">
        <f t="shared" si="3"/>
        <v/>
      </c>
      <c r="J34" s="792" t="str">
        <f t="shared" si="3"/>
        <v/>
      </c>
      <c r="K34" s="792" t="str">
        <f t="shared" si="3"/>
        <v/>
      </c>
      <c r="L34" s="792" t="str">
        <f t="shared" si="3"/>
        <v/>
      </c>
      <c r="M34" s="766"/>
      <c r="N34" s="766"/>
      <c r="O34" s="766"/>
    </row>
    <row r="35" spans="1:18" x14ac:dyDescent="0.2">
      <c r="A35" s="791" t="str">
        <f>IF($F$6=COUNT($A$20:$A34),"",IF(A34&lt;DATE(YEAR(A34),MONTH($G$10),DAY($G$10)),DATE(YEAR(A34),MONTH($G$10),DAY($G$10)),IF(A34&lt;DATE(YEAR(A34),MONTH($G$11),DAY($G$11)),DATE(YEAR(A34),MONTH($G$11),DAY($G$11)),IF(A34&lt;DATE(YEAR(A34),MONTH($G$12),DAY($G$12)),DATE(YEAR(A34),MONTH($G$12),DAY($G$12)),DATE(YEAR(A34)+1,MONTH($G$9),DAY($G$9))))))</f>
        <v/>
      </c>
      <c r="B35" s="792" t="str">
        <f t="shared" si="4"/>
        <v/>
      </c>
      <c r="C35" s="792" t="str">
        <f t="shared" si="3"/>
        <v/>
      </c>
      <c r="D35" s="792" t="str">
        <f t="shared" si="3"/>
        <v/>
      </c>
      <c r="E35" s="792" t="str">
        <f t="shared" si="3"/>
        <v/>
      </c>
      <c r="F35" s="792" t="str">
        <f t="shared" si="3"/>
        <v/>
      </c>
      <c r="G35" s="792" t="str">
        <f t="shared" si="3"/>
        <v/>
      </c>
      <c r="H35" s="792" t="str">
        <f t="shared" si="3"/>
        <v/>
      </c>
      <c r="I35" s="792" t="str">
        <f t="shared" si="3"/>
        <v/>
      </c>
      <c r="J35" s="792" t="str">
        <f t="shared" si="3"/>
        <v/>
      </c>
      <c r="K35" s="792" t="str">
        <f t="shared" si="3"/>
        <v/>
      </c>
      <c r="L35" s="792" t="str">
        <f t="shared" si="3"/>
        <v/>
      </c>
      <c r="M35" s="766"/>
      <c r="N35" s="766"/>
      <c r="O35" s="766"/>
    </row>
    <row r="36" spans="1:18" x14ac:dyDescent="0.2">
      <c r="A36" s="766"/>
      <c r="B36" s="766"/>
      <c r="C36" s="766"/>
      <c r="D36" s="766"/>
      <c r="E36" s="766"/>
      <c r="F36" s="766"/>
      <c r="G36" s="766"/>
      <c r="H36" s="766"/>
      <c r="I36" s="766"/>
      <c r="J36" s="766"/>
      <c r="K36" s="766"/>
      <c r="L36" s="766"/>
      <c r="M36" s="766"/>
      <c r="N36" s="766"/>
      <c r="O36" s="766"/>
      <c r="P36" s="766"/>
      <c r="Q36" s="766"/>
      <c r="R36" s="766"/>
    </row>
    <row r="37" spans="1:18" ht="13.5" thickBot="1" x14ac:dyDescent="0.25">
      <c r="A37" s="766"/>
      <c r="B37" s="766"/>
      <c r="C37" s="793">
        <v>1</v>
      </c>
      <c r="D37" s="793">
        <v>2</v>
      </c>
      <c r="E37" s="793">
        <v>3</v>
      </c>
      <c r="F37" s="793">
        <v>4</v>
      </c>
      <c r="G37" s="793">
        <v>5</v>
      </c>
      <c r="H37" s="793">
        <v>6</v>
      </c>
      <c r="I37" s="793">
        <v>7</v>
      </c>
      <c r="J37" s="793">
        <v>8</v>
      </c>
      <c r="K37" s="793">
        <v>9</v>
      </c>
      <c r="L37" s="793">
        <v>10</v>
      </c>
      <c r="M37" s="793">
        <v>11</v>
      </c>
      <c r="N37" s="793"/>
      <c r="O37" s="793"/>
    </row>
    <row r="38" spans="1:18" ht="15" x14ac:dyDescent="0.25">
      <c r="A38" s="794" t="s">
        <v>436</v>
      </c>
      <c r="B38" s="795"/>
      <c r="C38" s="843" t="s">
        <v>460</v>
      </c>
      <c r="D38" s="796"/>
      <c r="E38" s="796"/>
      <c r="F38" s="796"/>
      <c r="G38" s="796"/>
      <c r="H38" s="796"/>
      <c r="I38" s="796"/>
      <c r="J38" s="796"/>
      <c r="K38" s="796"/>
      <c r="L38" s="796"/>
      <c r="M38" s="796"/>
      <c r="N38" s="796"/>
      <c r="O38" s="796"/>
    </row>
    <row r="39" spans="1:18" x14ac:dyDescent="0.2">
      <c r="A39" s="798"/>
      <c r="B39" s="799"/>
      <c r="C39" s="842" t="s">
        <v>461</v>
      </c>
      <c r="D39" s="799"/>
      <c r="E39" s="799"/>
      <c r="F39" s="799"/>
      <c r="G39" s="798"/>
      <c r="H39" s="798"/>
      <c r="I39" s="798"/>
      <c r="J39" s="798"/>
      <c r="K39" s="798"/>
      <c r="L39" s="798"/>
      <c r="M39" s="798"/>
      <c r="N39" s="798"/>
      <c r="O39" s="798"/>
    </row>
    <row r="40" spans="1:18" x14ac:dyDescent="0.2">
      <c r="A40" s="800" t="s">
        <v>437</v>
      </c>
      <c r="B40" s="800" t="s">
        <v>438</v>
      </c>
      <c r="C40" s="801" t="s">
        <v>439</v>
      </c>
      <c r="D40" s="786" t="s">
        <v>424</v>
      </c>
      <c r="E40" s="786" t="s">
        <v>425</v>
      </c>
      <c r="F40" s="786" t="s">
        <v>426</v>
      </c>
      <c r="G40" s="786" t="s">
        <v>427</v>
      </c>
      <c r="H40" s="786" t="s">
        <v>428</v>
      </c>
      <c r="I40" s="786" t="s">
        <v>429</v>
      </c>
      <c r="J40" s="786" t="s">
        <v>430</v>
      </c>
      <c r="K40" s="786" t="s">
        <v>431</v>
      </c>
      <c r="L40" s="786" t="s">
        <v>432</v>
      </c>
      <c r="M40" s="786" t="s">
        <v>433</v>
      </c>
      <c r="N40" s="797"/>
      <c r="O40" s="797"/>
    </row>
    <row r="41" spans="1:18" x14ac:dyDescent="0.2">
      <c r="A41" s="802" t="str">
        <f>#N/A</f>
        <v/>
      </c>
      <c r="B41" s="802" t="str">
        <f>#N/A</f>
        <v/>
      </c>
      <c r="C41" s="803">
        <f>#N/A</f>
        <v>0</v>
      </c>
      <c r="D41" s="803">
        <f>#N/A</f>
        <v>0</v>
      </c>
      <c r="E41" s="803">
        <f>#N/A</f>
        <v>0</v>
      </c>
      <c r="F41" s="803">
        <f>#N/A</f>
        <v>0</v>
      </c>
      <c r="G41" s="803">
        <f>#N/A</f>
        <v>0</v>
      </c>
      <c r="H41" s="803">
        <f>#N/A</f>
        <v>0</v>
      </c>
      <c r="I41" s="803">
        <f>#N/A</f>
        <v>0</v>
      </c>
      <c r="J41" s="803">
        <f>#N/A</f>
        <v>0</v>
      </c>
      <c r="K41" s="803">
        <f>#N/A</f>
        <v>0</v>
      </c>
      <c r="L41" s="803">
        <f>#N/A</f>
        <v>0</v>
      </c>
      <c r="M41" s="803">
        <f>#N/A</f>
        <v>0</v>
      </c>
      <c r="N41" s="804">
        <f t="shared" ref="N41:N48" si="5">SUM(C41:M41)</f>
        <v>0</v>
      </c>
      <c r="O41" s="797" t="s">
        <v>440</v>
      </c>
    </row>
    <row r="42" spans="1:18" x14ac:dyDescent="0.2">
      <c r="A42" s="802" t="str">
        <f>#N/A</f>
        <v/>
      </c>
      <c r="B42" s="802" t="str">
        <f>#N/A</f>
        <v/>
      </c>
      <c r="C42" s="803">
        <f>#N/A</f>
        <v>0</v>
      </c>
      <c r="D42" s="803">
        <f>#N/A</f>
        <v>0</v>
      </c>
      <c r="E42" s="803">
        <f>#N/A</f>
        <v>0</v>
      </c>
      <c r="F42" s="803">
        <f>#N/A</f>
        <v>0</v>
      </c>
      <c r="G42" s="803">
        <f>#N/A</f>
        <v>0</v>
      </c>
      <c r="H42" s="803">
        <f>#N/A</f>
        <v>0</v>
      </c>
      <c r="I42" s="803">
        <f>#N/A</f>
        <v>0</v>
      </c>
      <c r="J42" s="803">
        <f>#N/A</f>
        <v>0</v>
      </c>
      <c r="K42" s="803">
        <f>#N/A</f>
        <v>0</v>
      </c>
      <c r="L42" s="803">
        <f>#N/A</f>
        <v>0</v>
      </c>
      <c r="M42" s="803">
        <f>#N/A</f>
        <v>0</v>
      </c>
      <c r="N42" s="804">
        <f t="shared" si="5"/>
        <v>0</v>
      </c>
      <c r="O42" s="797" t="s">
        <v>441</v>
      </c>
    </row>
    <row r="43" spans="1:18" x14ac:dyDescent="0.2">
      <c r="A43" s="802" t="str">
        <f>#N/A</f>
        <v/>
      </c>
      <c r="B43" s="802" t="str">
        <f>#N/A</f>
        <v/>
      </c>
      <c r="C43" s="803">
        <f>#N/A</f>
        <v>0</v>
      </c>
      <c r="D43" s="803">
        <f>#N/A</f>
        <v>0</v>
      </c>
      <c r="E43" s="803">
        <f>#N/A</f>
        <v>0</v>
      </c>
      <c r="F43" s="803">
        <f>#N/A</f>
        <v>0</v>
      </c>
      <c r="G43" s="803">
        <f>#N/A</f>
        <v>0</v>
      </c>
      <c r="H43" s="803">
        <f>#N/A</f>
        <v>0</v>
      </c>
      <c r="I43" s="803">
        <f>#N/A</f>
        <v>0</v>
      </c>
      <c r="J43" s="803">
        <f>#N/A</f>
        <v>0</v>
      </c>
      <c r="K43" s="803">
        <f>#N/A</f>
        <v>0</v>
      </c>
      <c r="L43" s="803">
        <f>#N/A</f>
        <v>0</v>
      </c>
      <c r="M43" s="803">
        <f>#N/A</f>
        <v>0</v>
      </c>
      <c r="N43" s="804">
        <f t="shared" si="5"/>
        <v>0</v>
      </c>
      <c r="O43" s="797" t="s">
        <v>442</v>
      </c>
    </row>
    <row r="44" spans="1:18" x14ac:dyDescent="0.2">
      <c r="A44" s="802" t="str">
        <f>#N/A</f>
        <v/>
      </c>
      <c r="B44" s="802" t="str">
        <f>#N/A</f>
        <v/>
      </c>
      <c r="C44" s="803">
        <f>#N/A</f>
        <v>0</v>
      </c>
      <c r="D44" s="803">
        <f>#N/A</f>
        <v>0</v>
      </c>
      <c r="E44" s="803">
        <f>#N/A</f>
        <v>0</v>
      </c>
      <c r="F44" s="803">
        <f>#N/A</f>
        <v>0</v>
      </c>
      <c r="G44" s="803">
        <f>#N/A</f>
        <v>0</v>
      </c>
      <c r="H44" s="803">
        <f>#N/A</f>
        <v>0</v>
      </c>
      <c r="I44" s="803">
        <f>#N/A</f>
        <v>0</v>
      </c>
      <c r="J44" s="803">
        <f>#N/A</f>
        <v>0</v>
      </c>
      <c r="K44" s="803">
        <f>#N/A</f>
        <v>0</v>
      </c>
      <c r="L44" s="803">
        <f>#N/A</f>
        <v>0</v>
      </c>
      <c r="M44" s="803">
        <f>#N/A</f>
        <v>0</v>
      </c>
      <c r="N44" s="804">
        <f t="shared" si="5"/>
        <v>0</v>
      </c>
      <c r="O44" s="797" t="s">
        <v>443</v>
      </c>
    </row>
    <row r="45" spans="1:18" x14ac:dyDescent="0.2">
      <c r="A45" s="802" t="str">
        <f>#N/A</f>
        <v/>
      </c>
      <c r="B45" s="802" t="str">
        <f>#N/A</f>
        <v/>
      </c>
      <c r="C45" s="803">
        <f>#N/A</f>
        <v>0</v>
      </c>
      <c r="D45" s="803">
        <f>#N/A</f>
        <v>0</v>
      </c>
      <c r="E45" s="803">
        <f>#N/A</f>
        <v>0</v>
      </c>
      <c r="F45" s="803">
        <f>#N/A</f>
        <v>0</v>
      </c>
      <c r="G45" s="803">
        <f>#N/A</f>
        <v>0</v>
      </c>
      <c r="H45" s="803">
        <f>#N/A</f>
        <v>0</v>
      </c>
      <c r="I45" s="803">
        <f>#N/A</f>
        <v>0</v>
      </c>
      <c r="J45" s="803">
        <f>#N/A</f>
        <v>0</v>
      </c>
      <c r="K45" s="803">
        <f>#N/A</f>
        <v>0</v>
      </c>
      <c r="L45" s="803">
        <f>#N/A</f>
        <v>0</v>
      </c>
      <c r="M45" s="803">
        <f>#N/A</f>
        <v>0</v>
      </c>
      <c r="N45" s="804">
        <f t="shared" si="5"/>
        <v>0</v>
      </c>
      <c r="O45" s="797" t="s">
        <v>444</v>
      </c>
    </row>
    <row r="46" spans="1:18" x14ac:dyDescent="0.2">
      <c r="A46" s="802" t="str">
        <f>#N/A</f>
        <v/>
      </c>
      <c r="B46" s="805" t="str">
        <f>#N/A</f>
        <v/>
      </c>
      <c r="C46" s="806">
        <f>#N/A</f>
        <v>0</v>
      </c>
      <c r="D46" s="806">
        <f>#N/A</f>
        <v>0</v>
      </c>
      <c r="E46" s="806">
        <f>#N/A</f>
        <v>0</v>
      </c>
      <c r="F46" s="806">
        <f>#N/A</f>
        <v>0</v>
      </c>
      <c r="G46" s="806">
        <f>#N/A</f>
        <v>0</v>
      </c>
      <c r="H46" s="806">
        <f>#N/A</f>
        <v>0</v>
      </c>
      <c r="I46" s="806">
        <f>#N/A</f>
        <v>0</v>
      </c>
      <c r="J46" s="806">
        <f>#N/A</f>
        <v>0</v>
      </c>
      <c r="K46" s="806">
        <f>#N/A</f>
        <v>0</v>
      </c>
      <c r="L46" s="806">
        <f>#N/A</f>
        <v>0</v>
      </c>
      <c r="M46" s="806">
        <f>#N/A</f>
        <v>0</v>
      </c>
      <c r="N46" s="804">
        <f t="shared" si="5"/>
        <v>0</v>
      </c>
      <c r="O46" s="797" t="s">
        <v>445</v>
      </c>
    </row>
    <row r="47" spans="1:18" x14ac:dyDescent="0.2">
      <c r="A47" s="802" t="str">
        <f>#N/A</f>
        <v/>
      </c>
      <c r="B47" s="805" t="str">
        <f>#N/A</f>
        <v/>
      </c>
      <c r="C47" s="806">
        <f>#N/A</f>
        <v>0</v>
      </c>
      <c r="D47" s="806">
        <f>#N/A</f>
        <v>0</v>
      </c>
      <c r="E47" s="806">
        <f>#N/A</f>
        <v>0</v>
      </c>
      <c r="F47" s="806">
        <f>#N/A</f>
        <v>0</v>
      </c>
      <c r="G47" s="806">
        <f>#N/A</f>
        <v>0</v>
      </c>
      <c r="H47" s="806">
        <f>#N/A</f>
        <v>0</v>
      </c>
      <c r="I47" s="806">
        <f>#N/A</f>
        <v>0</v>
      </c>
      <c r="J47" s="806">
        <f>#N/A</f>
        <v>0</v>
      </c>
      <c r="K47" s="806">
        <f>#N/A</f>
        <v>0</v>
      </c>
      <c r="L47" s="806">
        <f>#N/A</f>
        <v>0</v>
      </c>
      <c r="M47" s="806">
        <f>#N/A</f>
        <v>0</v>
      </c>
      <c r="N47" s="804">
        <f t="shared" si="5"/>
        <v>0</v>
      </c>
      <c r="O47" s="797" t="s">
        <v>464</v>
      </c>
    </row>
    <row r="48" spans="1:18" x14ac:dyDescent="0.2">
      <c r="A48" s="802" t="str">
        <f>#N/A</f>
        <v/>
      </c>
      <c r="B48" s="805" t="str">
        <f>#N/A</f>
        <v/>
      </c>
      <c r="C48" s="806">
        <f>#N/A</f>
        <v>0</v>
      </c>
      <c r="D48" s="806">
        <f>#N/A</f>
        <v>0</v>
      </c>
      <c r="E48" s="806">
        <f>#N/A</f>
        <v>0</v>
      </c>
      <c r="F48" s="806">
        <f>#N/A</f>
        <v>0</v>
      </c>
      <c r="G48" s="806">
        <f>#N/A</f>
        <v>0</v>
      </c>
      <c r="H48" s="806">
        <f>#N/A</f>
        <v>0</v>
      </c>
      <c r="I48" s="806">
        <f>#N/A</f>
        <v>0</v>
      </c>
      <c r="J48" s="806">
        <f>#N/A</f>
        <v>0</v>
      </c>
      <c r="K48" s="806">
        <f>#N/A</f>
        <v>0</v>
      </c>
      <c r="L48" s="806">
        <f>#N/A</f>
        <v>0</v>
      </c>
      <c r="M48" s="806">
        <f>#N/A</f>
        <v>0</v>
      </c>
      <c r="N48" s="804">
        <f t="shared" si="5"/>
        <v>0</v>
      </c>
      <c r="O48" s="797" t="s">
        <v>465</v>
      </c>
    </row>
    <row r="49" spans="1:15" x14ac:dyDescent="0.2">
      <c r="A49" s="798"/>
      <c r="B49" s="797" t="s">
        <v>352</v>
      </c>
      <c r="C49" s="804">
        <f>SUM(C41:C48)</f>
        <v>0</v>
      </c>
      <c r="D49" s="804">
        <f t="shared" ref="D49:M49" si="6">SUM(D41:D48)</f>
        <v>0</v>
      </c>
      <c r="E49" s="804">
        <f t="shared" si="6"/>
        <v>0</v>
      </c>
      <c r="F49" s="804">
        <f t="shared" si="6"/>
        <v>0</v>
      </c>
      <c r="G49" s="804">
        <f t="shared" si="6"/>
        <v>0</v>
      </c>
      <c r="H49" s="804">
        <f t="shared" si="6"/>
        <v>0</v>
      </c>
      <c r="I49" s="804">
        <f t="shared" si="6"/>
        <v>0</v>
      </c>
      <c r="J49" s="804">
        <f t="shared" si="6"/>
        <v>0</v>
      </c>
      <c r="K49" s="804">
        <f t="shared" si="6"/>
        <v>0</v>
      </c>
      <c r="L49" s="804">
        <f t="shared" si="6"/>
        <v>0</v>
      </c>
      <c r="M49" s="804">
        <f t="shared" si="6"/>
        <v>0</v>
      </c>
      <c r="N49" s="797"/>
      <c r="O49" s="797"/>
    </row>
    <row r="50" spans="1:15" ht="13.5" thickBot="1" x14ac:dyDescent="0.25">
      <c r="A50" s="807"/>
      <c r="B50" s="808"/>
      <c r="C50" s="809"/>
      <c r="D50" s="809"/>
      <c r="E50" s="809"/>
      <c r="F50" s="809"/>
      <c r="G50" s="809"/>
      <c r="H50" s="808"/>
      <c r="I50" s="808"/>
      <c r="J50" s="808"/>
      <c r="K50" s="808"/>
      <c r="L50" s="808"/>
      <c r="M50" s="808"/>
      <c r="N50" s="808"/>
      <c r="O50" s="808"/>
    </row>
    <row r="51" spans="1:15" ht="15.75" x14ac:dyDescent="0.25">
      <c r="A51" s="810" t="s">
        <v>446</v>
      </c>
      <c r="B51" s="782"/>
      <c r="C51" s="811"/>
    </row>
    <row r="52" spans="1:15" x14ac:dyDescent="0.2">
      <c r="A52" s="772" t="s">
        <v>414</v>
      </c>
      <c r="B52" s="812" t="str">
        <f>IF(ISNUMBER(A41),IF(A41&lt;B8,B8,A41),"Geen start- en einddatum(s) opgegeven op tabblad 'Mijlpalenbegroting'!")</f>
        <v>Geen start- en einddatum(s) opgegeven op tabblad 'Mijlpalenbegroting'!</v>
      </c>
    </row>
    <row r="53" spans="1:15" x14ac:dyDescent="0.2">
      <c r="A53" s="772" t="s">
        <v>415</v>
      </c>
      <c r="B53" s="812" t="str">
        <f>IF(ISNUMBER(B41),IF(LARGE(B41:B48,1)&lt;B6,LARGE(B41:B48,1),B6),"")</f>
        <v/>
      </c>
    </row>
    <row r="54" spans="1:15" x14ac:dyDescent="0.2">
      <c r="A54" s="772" t="s">
        <v>447</v>
      </c>
      <c r="B54" s="813">
        <f>IF($B53="",0,IF(AND($A62=$B$11,$A62=$B$12),IF(IFERROR(ROUNDDOWN(1+(DAYS360($A62,$B53)-1)/90,0),0)&lt;1,1,ROUNDDOWN(1+(DAYS360($A62,$B53)-1)/90,0)),IF(AND($A62=$B$11,$B$12-$B$11&gt;14),IF(IFERROR(ROUNDDOWN(1+(DAYS360($A62,$B53)-1)/90,0),0)&lt;1,1,ROUNDDOWN(1+(DAYS360($A62,$B53)-1)/90,0)+1),IF(IFERROR(ROUNDDOWN(1+(DAYS360($A62,$B53)-1)/90,0),0)&lt;1,1,ROUNDDOWN(1+(DAYS360($A62,$B53)-1)/90,0)))))</f>
        <v>0</v>
      </c>
      <c r="C54" s="814" t="s">
        <v>448</v>
      </c>
    </row>
    <row r="55" spans="1:15" x14ac:dyDescent="0.2">
      <c r="A55" s="772"/>
      <c r="B55" s="815"/>
    </row>
    <row r="56" spans="1:15" x14ac:dyDescent="0.2">
      <c r="A56" s="816"/>
      <c r="B56" s="817" t="s">
        <v>64</v>
      </c>
      <c r="C56" s="818" t="s">
        <v>439</v>
      </c>
      <c r="D56" s="786" t="s">
        <v>424</v>
      </c>
      <c r="E56" s="786" t="s">
        <v>425</v>
      </c>
      <c r="F56" s="786" t="s">
        <v>426</v>
      </c>
      <c r="G56" s="786" t="s">
        <v>427</v>
      </c>
      <c r="H56" s="786" t="s">
        <v>428</v>
      </c>
      <c r="I56" s="786" t="s">
        <v>429</v>
      </c>
      <c r="J56" s="786" t="s">
        <v>430</v>
      </c>
      <c r="K56" s="786" t="s">
        <v>431</v>
      </c>
      <c r="L56" s="786" t="s">
        <v>432</v>
      </c>
      <c r="M56" s="786" t="s">
        <v>433</v>
      </c>
      <c r="N56" s="766"/>
      <c r="O56" s="766"/>
    </row>
    <row r="57" spans="1:15" x14ac:dyDescent="0.2">
      <c r="A57" s="819" t="s">
        <v>434</v>
      </c>
      <c r="B57" s="820">
        <f>B10</f>
        <v>0</v>
      </c>
      <c r="C57" s="821">
        <f t="shared" ref="C57:M57" si="7">B17</f>
        <v>0</v>
      </c>
      <c r="D57" s="821">
        <f t="shared" si="7"/>
        <v>0</v>
      </c>
      <c r="E57" s="821">
        <f t="shared" si="7"/>
        <v>0</v>
      </c>
      <c r="F57" s="821">
        <f t="shared" si="7"/>
        <v>0</v>
      </c>
      <c r="G57" s="821">
        <f t="shared" si="7"/>
        <v>0</v>
      </c>
      <c r="H57" s="821">
        <f t="shared" si="7"/>
        <v>0</v>
      </c>
      <c r="I57" s="821">
        <f t="shared" si="7"/>
        <v>0</v>
      </c>
      <c r="J57" s="821">
        <f t="shared" si="7"/>
        <v>0</v>
      </c>
      <c r="K57" s="821">
        <f t="shared" si="7"/>
        <v>0</v>
      </c>
      <c r="L57" s="821">
        <f t="shared" si="7"/>
        <v>0</v>
      </c>
      <c r="M57" s="821">
        <f t="shared" si="7"/>
        <v>0</v>
      </c>
      <c r="N57" s="766"/>
      <c r="O57" s="766"/>
    </row>
    <row r="58" spans="1:15" x14ac:dyDescent="0.2">
      <c r="A58" s="822" t="s">
        <v>449</v>
      </c>
      <c r="B58" s="820">
        <f>SUM(C58:M58)</f>
        <v>0</v>
      </c>
      <c r="C58" s="823">
        <f t="shared" ref="C58:M58" si="8">B18</f>
        <v>0</v>
      </c>
      <c r="D58" s="823">
        <f t="shared" si="8"/>
        <v>0</v>
      </c>
      <c r="E58" s="823">
        <f t="shared" si="8"/>
        <v>0</v>
      </c>
      <c r="F58" s="823">
        <f t="shared" si="8"/>
        <v>0</v>
      </c>
      <c r="G58" s="823">
        <f t="shared" si="8"/>
        <v>0</v>
      </c>
      <c r="H58" s="823">
        <f t="shared" si="8"/>
        <v>0</v>
      </c>
      <c r="I58" s="823">
        <f t="shared" si="8"/>
        <v>0</v>
      </c>
      <c r="J58" s="823">
        <f t="shared" si="8"/>
        <v>0</v>
      </c>
      <c r="K58" s="823">
        <f t="shared" si="8"/>
        <v>0</v>
      </c>
      <c r="L58" s="823">
        <f t="shared" si="8"/>
        <v>0</v>
      </c>
      <c r="M58" s="823">
        <f t="shared" si="8"/>
        <v>0</v>
      </c>
      <c r="N58" s="766"/>
      <c r="O58" s="766"/>
    </row>
    <row r="59" spans="1:15" x14ac:dyDescent="0.2">
      <c r="A59" s="785" t="s">
        <v>450</v>
      </c>
      <c r="B59" s="824"/>
      <c r="C59" s="825" t="str">
        <f>IFERROR(C58/C57,"")</f>
        <v/>
      </c>
      <c r="D59" s="825" t="str">
        <f t="shared" ref="D59:M59" si="9">IFERROR(D58/D57,"")</f>
        <v/>
      </c>
      <c r="E59" s="825" t="str">
        <f t="shared" si="9"/>
        <v/>
      </c>
      <c r="F59" s="825" t="str">
        <f t="shared" si="9"/>
        <v/>
      </c>
      <c r="G59" s="825" t="str">
        <f t="shared" si="9"/>
        <v/>
      </c>
      <c r="H59" s="825" t="str">
        <f t="shared" si="9"/>
        <v/>
      </c>
      <c r="I59" s="825" t="str">
        <f t="shared" si="9"/>
        <v/>
      </c>
      <c r="J59" s="825" t="str">
        <f t="shared" si="9"/>
        <v/>
      </c>
      <c r="K59" s="825" t="str">
        <f t="shared" si="9"/>
        <v/>
      </c>
      <c r="L59" s="825" t="str">
        <f t="shared" si="9"/>
        <v/>
      </c>
      <c r="M59" s="825" t="str">
        <f t="shared" si="9"/>
        <v/>
      </c>
      <c r="N59" s="766"/>
      <c r="O59" s="766"/>
    </row>
    <row r="60" spans="1:15" x14ac:dyDescent="0.2">
      <c r="A60" s="826" t="s">
        <v>276</v>
      </c>
      <c r="B60" s="827">
        <f>IF(SUM(B62:B81)=B58,SUM(B62:B81),"Fout!")</f>
        <v>0</v>
      </c>
      <c r="C60" s="828"/>
      <c r="D60" s="828"/>
      <c r="E60" s="828"/>
      <c r="F60" s="828"/>
      <c r="G60" s="828"/>
      <c r="H60" s="828"/>
      <c r="I60" s="828"/>
      <c r="J60" s="828"/>
      <c r="K60" s="828"/>
      <c r="L60" s="828"/>
      <c r="M60" s="828"/>
      <c r="N60" s="766"/>
      <c r="O60" s="766"/>
    </row>
    <row r="61" spans="1:15" x14ac:dyDescent="0.2">
      <c r="A61" s="829" t="s">
        <v>451</v>
      </c>
      <c r="B61" s="830"/>
      <c r="C61" s="831"/>
      <c r="D61" s="831"/>
      <c r="E61" s="831"/>
      <c r="F61" s="831"/>
      <c r="G61" s="831"/>
      <c r="H61" s="831"/>
      <c r="I61" s="831"/>
      <c r="J61" s="831"/>
      <c r="K61" s="831"/>
      <c r="L61" s="831"/>
      <c r="M61" s="831"/>
      <c r="N61" s="766"/>
      <c r="O61" s="766"/>
    </row>
    <row r="62" spans="1:15" x14ac:dyDescent="0.2">
      <c r="A62" s="791" t="str">
        <f>IF(ISNUMBER(B52),IF(B52=$B$11,IF($B$11=$B$12,$B$12,IF($B$12-$B$11&gt;14,$B$11,$B$12)),IF(B52=DATE(YEAR(B52),MONTH($G$9),DAY($G$9)),B52,IF(B52&lt;=DATE(YEAR(B52),MONTH($G$10),DAY($G$10)),DATE(YEAR(B52),MONTH($G$10),DAY($G$10)),IF(B52&lt;=DATE(YEAR(B52),MONTH($G$11),DAY($G$11)),DATE(YEAR(B52),MONTH($G$11),DAY($G$11)),IF(B52&lt;=DATE(YEAR(B52),MONTH($G$12),DAY($G$12)),DATE(YEAR(B52),MONTH($G$12),DAY($G$12)),DATE(YEAR(B52)+1,MONTH($G$9),DAY($G$9))))))),"")</f>
        <v/>
      </c>
      <c r="B62" s="832" t="str">
        <f t="shared" ref="B62:B81" si="10">IF(SUM(C62:M62)&gt;0,SUM(C62:M62),"")</f>
        <v/>
      </c>
      <c r="C62" s="792" t="str">
        <f>IF(ISNUMBER($A62),IF(C57=C58,C57,IFERROR(VLOOKUP($A62,$A$97:C$116,C$37+2,0),0)+IFERROR(VLOOKUP($A62,$A$131:C$150,C$37+2,FALSE),0)+IFERROR(VLOOKUP($A62,$A$165:C$184,C$37+2,0),0)+IFERROR(VLOOKUP($A62,$A$199:C$218,C$37+2,0),0)+IFERROR(VLOOKUP($A62,$A$233:C$252,C$37+2,0),0)+IFERROR(VLOOKUP($A62,$A$267:C$286,C$37+2,0),0)+IFERROR(VLOOKUP($A62,$A$301:C$320,C$37+2,FALSE),0)+IFERROR(VLOOKUP($A62,$A$335:C$354,C$37+2,0),0)),"")</f>
        <v/>
      </c>
      <c r="D62" s="792" t="str">
        <f>IF(ISNUMBER($A62),IF(D57=D58,D57,IFERROR(VLOOKUP($A62,$A$97:D$116,D$37+2,0),0)+IFERROR(VLOOKUP($A62,$A$131:D$150,D$37+2,FALSE),0)+IFERROR(VLOOKUP($A62,$A$165:D$184,D$37+2,0),0)+IFERROR(VLOOKUP($A62,$A$199:D$218,D$37+2,0),0)+IFERROR(VLOOKUP($A62,$A$233:D$252,D$37+2,0),0)+IFERROR(VLOOKUP($A62,$A$267:D$286,D$37+2,0),0)+IFERROR(VLOOKUP($A62,$A$301:D$320,D$37+2,FALSE),0)+IFERROR(VLOOKUP($A62,$A$335:D$354,D$37+2,0),0)),"")</f>
        <v/>
      </c>
      <c r="E62" s="792" t="str">
        <f>IF(ISNUMBER($A62),IF(E57=E58,E57,IFERROR(VLOOKUP($A62,$A$97:E$116,E$37+2,0),0)+IFERROR(VLOOKUP($A62,$A$131:E$150,E$37+2,FALSE),0)+IFERROR(VLOOKUP($A62,$A$165:E$184,E$37+2,0),0)+IFERROR(VLOOKUP($A62,$A$199:E$218,E$37+2,0),0)+IFERROR(VLOOKUP($A62,$A$233:E$252,E$37+2,0),0)+IFERROR(VLOOKUP($A62,$A$267:E$286,E$37+2,0),0)+IFERROR(VLOOKUP($A62,$A$301:E$320,E$37+2,FALSE),0)+IFERROR(VLOOKUP($A62,$A$335:E$354,E$37+2,0),0)),"")</f>
        <v/>
      </c>
      <c r="F62" s="792" t="str">
        <f>IF(ISNUMBER($A62),IF(F57=F58,F57,IFERROR(VLOOKUP($A62,$A$97:F$116,F$37+2,0),0)+IFERROR(VLOOKUP($A62,$A$131:F$150,F$37+2,FALSE),0)+IFERROR(VLOOKUP($A62,$A$165:F$184,F$37+2,0),0)+IFERROR(VLOOKUP($A62,$A$199:F$218,F$37+2,0),0)+IFERROR(VLOOKUP($A62,$A$233:F$252,F$37+2,0),0)+IFERROR(VLOOKUP($A62,$A$267:F$286,F$37+2,0),0)+IFERROR(VLOOKUP($A62,$A$301:F$320,F$37+2,FALSE),0)+IFERROR(VLOOKUP($A62,$A$335:F$354,F$37+2,0),0)),"")</f>
        <v/>
      </c>
      <c r="G62" s="792" t="str">
        <f>IF(ISNUMBER($A62),IF(G57=G58,G57,IFERROR(VLOOKUP($A62,$A$97:G$116,G$37+2,0),0)+IFERROR(VLOOKUP($A62,$A$131:G$150,G$37+2,FALSE),0)+IFERROR(VLOOKUP($A62,$A$165:G$184,G$37+2,0),0)+IFERROR(VLOOKUP($A62,$A$199:G$218,G$37+2,0),0)+IFERROR(VLOOKUP($A62,$A$233:G$252,G$37+2,0),0)+IFERROR(VLOOKUP($A62,$A$267:G$286,G$37+2,0),0)+IFERROR(VLOOKUP($A62,$A$301:G$320,G$37+2,FALSE),0)+IFERROR(VLOOKUP($A62,$A$335:G$354,G$37+2,0),0)),"")</f>
        <v/>
      </c>
      <c r="H62" s="792" t="str">
        <f>IF(ISNUMBER($A62),IF(H57=H58,H57,IFERROR(VLOOKUP($A62,$A$97:H$116,H$37+2,0),0)+IFERROR(VLOOKUP($A62,$A$131:H$150,H$37+2,FALSE),0)+IFERROR(VLOOKUP($A62,$A$165:H$184,H$37+2,0),0)+IFERROR(VLOOKUP($A62,$A$199:H$218,H$37+2,0),0)+IFERROR(VLOOKUP($A62,$A$233:H$252,H$37+2,0),0)+IFERROR(VLOOKUP($A62,$A$267:H$286,H$37+2,0),0)+IFERROR(VLOOKUP($A62,$A$301:H$320,H$37+2,FALSE),0)+IFERROR(VLOOKUP($A62,$A$335:H$354,H$37+2,0),0)),"")</f>
        <v/>
      </c>
      <c r="I62" s="792" t="str">
        <f>IF(ISNUMBER($A62),IF(I57=I58,I57,IFERROR(VLOOKUP($A62,$A$97:I$116,I$37+2,0),0)+IFERROR(VLOOKUP($A62,$A$131:I$150,I$37+2,FALSE),0)+IFERROR(VLOOKUP($A62,$A$165:I$184,I$37+2,0),0)+IFERROR(VLOOKUP($A62,$A$199:I$218,I$37+2,0),0)+IFERROR(VLOOKUP($A62,$A$233:I$252,I$37+2,0),0)+IFERROR(VLOOKUP($A62,$A$267:I$286,I$37+2,0),0)+IFERROR(VLOOKUP($A62,$A$301:I$320,I$37+2,FALSE),0)+IFERROR(VLOOKUP($A62,$A$335:I$354,I$37+2,0),0)),"")</f>
        <v/>
      </c>
      <c r="J62" s="792" t="str">
        <f>IF(ISNUMBER($A62),IF(J57=J58,J57,IFERROR(VLOOKUP($A62,$A$97:J$116,J$37+2,0),0)+IFERROR(VLOOKUP($A62,$A$131:J$150,J$37+2,FALSE),0)+IFERROR(VLOOKUP($A62,$A$165:J$184,J$37+2,0),0)+IFERROR(VLOOKUP($A62,$A$199:J$218,J$37+2,0),0)+IFERROR(VLOOKUP($A62,$A$233:J$252,J$37+2,0),0)+IFERROR(VLOOKUP($A62,$A$267:J$286,J$37+2,0),0)+IFERROR(VLOOKUP($A62,$A$301:J$320,J$37+2,FALSE),0)+IFERROR(VLOOKUP($A62,$A$335:J$354,J$37+2,0),0)),"")</f>
        <v/>
      </c>
      <c r="K62" s="792" t="str">
        <f>IF(ISNUMBER($A62),IF(K57=K58,K57,IFERROR(VLOOKUP($A62,$A$97:K$116,K$37+2,0),0)+IFERROR(VLOOKUP($A62,$A$131:K$150,K$37+2,FALSE),0)+IFERROR(VLOOKUP($A62,$A$165:K$184,K$37+2,0),0)+IFERROR(VLOOKUP($A62,$A$199:K$218,K$37+2,0),0)+IFERROR(VLOOKUP($A62,$A$233:K$252,K$37+2,0),0)+IFERROR(VLOOKUP($A62,$A$267:K$286,K$37+2,0),0)+IFERROR(VLOOKUP($A62,$A$301:K$320,K$37+2,FALSE),0)+IFERROR(VLOOKUP($A62,$A$335:K$354,K$37+2,0),0)),"")</f>
        <v/>
      </c>
      <c r="L62" s="792" t="str">
        <f>IF(ISNUMBER($A62),IF(L57=L58,L57,IFERROR(VLOOKUP($A62,$A$97:L$116,L$37+2,0),0)+IFERROR(VLOOKUP($A62,$A$131:L$150,L$37+2,FALSE),0)+IFERROR(VLOOKUP($A62,$A$165:L$184,L$37+2,0),0)+IFERROR(VLOOKUP($A62,$A$199:L$218,L$37+2,0),0)+IFERROR(VLOOKUP($A62,$A$233:L$252,L$37+2,0),0)+IFERROR(VLOOKUP($A62,$A$267:L$286,L$37+2,0),0)+IFERROR(VLOOKUP($A62,$A$301:L$320,L$37+2,FALSE),0)+IFERROR(VLOOKUP($A62,$A$335:L$354,L$37+2,0),0)),"")</f>
        <v/>
      </c>
      <c r="M62" s="792" t="str">
        <f>IF(ISNUMBER($A62),IF(M57=M58,M57,IFERROR(VLOOKUP($A62,$A$97:M$116,M$37+2,0),0)+IFERROR(VLOOKUP($A62,$A$131:M$150,M$37+2,FALSE),0)+IFERROR(VLOOKUP($A62,$A$165:M$184,M$37+2,0),0)+IFERROR(VLOOKUP($A62,$A$199:M$218,M$37+2,0),0)+IFERROR(VLOOKUP($A62,$A$233:M$252,M$37+2,0),0)+IFERROR(VLOOKUP($A62,$A$267:M$286,M$37+2,0),0)+IFERROR(VLOOKUP($A62,$A$301:M$320,M$37+2,FALSE),0)+IFERROR(VLOOKUP($A62,$A$335:M$354,M$37+2,0),0)),"")</f>
        <v/>
      </c>
      <c r="N62" s="766"/>
      <c r="O62" s="766"/>
    </row>
    <row r="63" spans="1:15" x14ac:dyDescent="0.2">
      <c r="A63" s="791" t="str">
        <f>IF($B$54&gt;1,IF(A62&lt;DATE(YEAR(A62),MONTH($G$10),DAY($G$10)),DATE(YEAR(A62),MONTH($G$10),DAY($G$10)),IF(A62&lt;DATE(YEAR(A62),MONTH($G$11),DAY($G$11)),DATE(YEAR(A62),MONTH($G$11),DAY($G$11)),IF(A62&lt;DATE(YEAR(A62),MONTH($G$12),DAY($G$12)),DATE(YEAR(A62),MONTH($G$12),DAY($G$12)),DATE(YEAR(A62)+1,MONTH($G$9),DAY($G$9))))),"")</f>
        <v/>
      </c>
      <c r="B63" s="832" t="str">
        <f t="shared" si="10"/>
        <v/>
      </c>
      <c r="C63" s="792" t="str">
        <f>IF(AND(ISNUMBER($A63),C$57&gt;C$58),IFERROR(VLOOKUP($A63,$A$97:C$116,C$9+2,0),0)+IFERROR(VLOOKUP($A63,$A$131:C$150,C$9+2,0),0)+IFERROR(VLOOKUP($A63,$A$165:C$184,C$9+2,0),0)+IFERROR(VLOOKUP($A63,$A$199:C$218,C$9+2,0),0)+IFERROR(VLOOKUP($A63,$A$233:C$252,C$9+2,0),0)+IFERROR(VLOOKUP($A63,$A$267:C$286,C$9+2,0),0)+IFERROR(VLOOKUP($A63,$A$301:C$320,C$9+2,0),0)+IFERROR(VLOOKUP($A63,$A$335:C$354,C$9+2,0),0),"")</f>
        <v/>
      </c>
      <c r="D63" s="792" t="str">
        <f>IF(AND(ISNUMBER($A63),D$57&gt;D$58),IFERROR(VLOOKUP($A63,$A$97:D$116,D$9+2,0),0)+IFERROR(VLOOKUP($A63,$A$131:D$150,D$9+2,0),0)+IFERROR(VLOOKUP($A63,$A$165:D$184,D$9+2,0),0)+IFERROR(VLOOKUP($A63,$A$199:D$218,D$9+2,0),0)+IFERROR(VLOOKUP($A63,$A$233:D$252,D$9+2,0),0)+IFERROR(VLOOKUP($A63,$A$267:D$286,D$9+2,0),0)+IFERROR(VLOOKUP($A63,$A$301:D$320,D$9+2,0),0)+IFERROR(VLOOKUP($A63,$A$335:D$354,D$9+2,0),0),"")</f>
        <v/>
      </c>
      <c r="E63" s="792" t="str">
        <f>IF(AND(ISNUMBER($A63),E$57&gt;E$58),IFERROR(VLOOKUP($A63,$A$97:E$116,E$9+2,0),0)+IFERROR(VLOOKUP($A63,$A$131:E$150,E$9+2,0),0)+IFERROR(VLOOKUP($A63,$A$165:E$184,E$9+2,0),0)+IFERROR(VLOOKUP($A63,$A$199:E$218,E$9+2,0),0)+IFERROR(VLOOKUP($A63,$A$233:E$252,E$9+2,0),0)+IFERROR(VLOOKUP($A63,$A$267:E$286,E$9+2,0),0)+IFERROR(VLOOKUP($A63,$A$301:E$320,E$9+2,0),0)+IFERROR(VLOOKUP($A63,$A$335:E$354,E$9+2,0),0),"")</f>
        <v/>
      </c>
      <c r="F63" s="792" t="str">
        <f>IF(AND(ISNUMBER($A63),F$57&gt;F$58),IFERROR(VLOOKUP($A63,$A$97:F$116,F$9+2,0),0)+IFERROR(VLOOKUP($A63,$A$131:F$150,F$9+2,0),0)+IFERROR(VLOOKUP($A63,$A$165:F$184,F$9+2,0),0)+IFERROR(VLOOKUP($A63,$A$199:F$218,F$9+2,0),0)+IFERROR(VLOOKUP($A63,$A$233:F$252,F$9+2,0),0)+IFERROR(VLOOKUP($A63,$A$267:F$286,F$9+2,0),0)+IFERROR(VLOOKUP($A63,$A$301:F$320,F$9+2,0),0)+IFERROR(VLOOKUP($A63,$A$335:F$354,F$9+2,0),0),"")</f>
        <v/>
      </c>
      <c r="G63" s="792" t="str">
        <f>IF(AND(ISNUMBER($A63),G$57&gt;G$58),IFERROR(VLOOKUP($A63,$A$97:G$116,G$9+2,0),0)+IFERROR(VLOOKUP($A63,$A$131:G$150,G$9+2,0),0)+IFERROR(VLOOKUP($A63,$A$165:G$184,G$9+2,0),0)+IFERROR(VLOOKUP($A63,$A$199:G$218,G$9+2,0),0)+IFERROR(VLOOKUP($A63,$A$233:G$252,G$9+2,0),0)+IFERROR(VLOOKUP($A63,$A$267:G$286,G$9+2,0),0)+IFERROR(VLOOKUP($A63,$A$301:G$320,G$9+2,0),0)+IFERROR(VLOOKUP($A63,$A$335:G$354,G$9+2,0),0),"")</f>
        <v/>
      </c>
      <c r="H63" s="792" t="str">
        <f>IF(AND(ISNUMBER($A63),H$57&gt;H$58),IFERROR(VLOOKUP($A63,$A$97:H$116,H$9+2,0),0)+IFERROR(VLOOKUP($A63,$A$131:H$150,H$9+2,0),0)+IFERROR(VLOOKUP($A63,$A$165:H$184,H$9+2,0),0)+IFERROR(VLOOKUP($A63,$A$199:H$218,H$9+2,0),0)+IFERROR(VLOOKUP($A63,$A$233:H$252,H$9+2,0),0)+IFERROR(VLOOKUP($A63,$A$267:H$286,H$9+2,0),0)+IFERROR(VLOOKUP($A63,$A$301:H$320,H$9+2,0),0)+IFERROR(VLOOKUP($A63,$A$335:H$354,H$9+2,0),0),"")</f>
        <v/>
      </c>
      <c r="I63" s="792" t="str">
        <f>IF(AND(ISNUMBER($A63),I$57&gt;I$58),IFERROR(VLOOKUP($A63,$A$97:I$116,I$9+2,0),0)+IFERROR(VLOOKUP($A63,$A$131:I$150,I$9+2,0),0)+IFERROR(VLOOKUP($A63,$A$165:I$184,I$9+2,0),0)+IFERROR(VLOOKUP($A63,$A$199:I$218,I$9+2,0),0)+IFERROR(VLOOKUP($A63,$A$233:I$252,I$9+2,0),0)+IFERROR(VLOOKUP($A63,$A$267:I$286,I$9+2,0),0)+IFERROR(VLOOKUP($A63,$A$301:I$320,I$9+2,0),0)+IFERROR(VLOOKUP($A63,$A$335:I$354,I$9+2,0),0),"")</f>
        <v/>
      </c>
      <c r="J63" s="792" t="str">
        <f>IF(AND(ISNUMBER($A63),J$57&gt;J$58),IFERROR(VLOOKUP($A63,$A$97:J$116,J$9+2,0),0)+IFERROR(VLOOKUP($A63,$A$131:J$150,J$9+2,0),0)+IFERROR(VLOOKUP($A63,$A$165:J$184,J$9+2,0),0)+IFERROR(VLOOKUP($A63,$A$199:J$218,J$9+2,0),0)+IFERROR(VLOOKUP($A63,$A$233:J$252,J$9+2,0),0)+IFERROR(VLOOKUP($A63,$A$267:J$286,J$9+2,0),0)+IFERROR(VLOOKUP($A63,$A$301:J$320,J$9+2,0),0)+IFERROR(VLOOKUP($A63,$A$335:J$354,J$9+2,0),0),"")</f>
        <v/>
      </c>
      <c r="K63" s="792" t="str">
        <f>IF(AND(ISNUMBER($A63),K$57&gt;K$58),IFERROR(VLOOKUP($A63,$A$97:K$116,K$9+2,0),0)+IFERROR(VLOOKUP($A63,$A$131:K$150,K$9+2,0),0)+IFERROR(VLOOKUP($A63,$A$165:K$184,K$9+2,0),0)+IFERROR(VLOOKUP($A63,$A$199:K$218,K$9+2,0),0)+IFERROR(VLOOKUP($A63,$A$233:K$252,K$9+2,0),0)+IFERROR(VLOOKUP($A63,$A$267:K$286,K$9+2,0),0)+IFERROR(VLOOKUP($A63,$A$301:K$320,K$9+2,0),0)+IFERROR(VLOOKUP($A63,$A$335:K$354,K$9+2,0),0),"")</f>
        <v/>
      </c>
      <c r="L63" s="792" t="str">
        <f>IF(AND(ISNUMBER($A63),L$57&gt;L$58),IFERROR(VLOOKUP($A63,$A$97:L$116,L$9+2,0),0)+IFERROR(VLOOKUP($A63,$A$131:L$150,L$9+2,0),0)+IFERROR(VLOOKUP($A63,$A$165:L$184,L$9+2,0),0)+IFERROR(VLOOKUP($A63,$A$199:L$218,L$9+2,0),0)+IFERROR(VLOOKUP($A63,$A$233:L$252,L$9+2,0),0)+IFERROR(VLOOKUP($A63,$A$267:L$286,L$9+2,0),0)+IFERROR(VLOOKUP($A63,$A$301:L$320,L$9+2,0),0)+IFERROR(VLOOKUP($A63,$A$335:L$354,L$9+2,0),0),"")</f>
        <v/>
      </c>
      <c r="M63" s="792" t="str">
        <f>IF(AND(ISNUMBER($A63),M$57&gt;M$58),IFERROR(VLOOKUP($A63,$A$97:M$116,M$9+2,0),0)+IFERROR(VLOOKUP($A63,$A$131:M$150,M$9+2,0),0)+IFERROR(VLOOKUP($A63,$A$165:M$184,M$9+2,0),0)+IFERROR(VLOOKUP($A63,$A$199:M$218,M$9+2,0),0)+IFERROR(VLOOKUP($A63,$A$233:M$252,M$9+2,0),0)+IFERROR(VLOOKUP($A63,$A$267:M$286,M$9+2,0),0)+IFERROR(VLOOKUP($A63,$A$301:M$320,M$9+2,0),0)+IFERROR(VLOOKUP($A63,$A$335:M$354,M$9+2,0),0),"")</f>
        <v/>
      </c>
      <c r="N63" s="766"/>
      <c r="O63" s="766"/>
    </row>
    <row r="64" spans="1:15" x14ac:dyDescent="0.2">
      <c r="A64" s="791" t="str">
        <f>IF($B$54=COUNT($A$62:$A63),"",IF(A63&lt;DATE(YEAR(A63),MONTH($G$10),DAY($G$10)),DATE(YEAR(A63),MONTH($G$10),DAY($G$10)),IF(A63&lt;DATE(YEAR(A63),MONTH($G$11),DAY($G$11)),DATE(YEAR(A63),MONTH($G$11),DAY($G$11)),IF(A63&lt;DATE(YEAR(A63),MONTH($G$12),DAY($G$12)),DATE(YEAR(A63),MONTH($G$12),DAY($G$12)),DATE(YEAR(A63)+1,MONTH($G$9),DAY($G$9))))))</f>
        <v/>
      </c>
      <c r="B64" s="832" t="str">
        <f t="shared" si="10"/>
        <v/>
      </c>
      <c r="C64" s="792" t="str">
        <f>IF(AND(ISNUMBER($A64),C$57&gt;C$58),IFERROR(VLOOKUP($A64,$A$97:C$116,C$9+2,0),0)+IFERROR(VLOOKUP($A64,$A$131:C$150,C$9+2,0),0)+IFERROR(VLOOKUP($A64,$A$165:C$184,C$9+2,0),0)+IFERROR(VLOOKUP($A64,$A$199:C$218,C$9+2,0),0)+IFERROR(VLOOKUP($A64,$A$233:C$252,C$9+2,0),0)+IFERROR(VLOOKUP($A64,$A$267:C$286,C$9+2,0),0)+IFERROR(VLOOKUP($A64,$A$301:C$320,C$9+2,0),0)+IFERROR(VLOOKUP($A64,$A$335:C$354,C$9+2,0),0),"")</f>
        <v/>
      </c>
      <c r="D64" s="792" t="str">
        <f>IF(AND(ISNUMBER($A64),D$57&gt;D$58),IFERROR(VLOOKUP($A64,$A$97:D$116,D$9+2,0),0)+IFERROR(VLOOKUP($A64,$A$131:D$150,D$9+2,0),0)+IFERROR(VLOOKUP($A64,$A$165:D$184,D$9+2,0),0)+IFERROR(VLOOKUP($A64,$A$199:D$218,D$9+2,0),0)+IFERROR(VLOOKUP($A64,$A$233:D$252,D$9+2,0),0)+IFERROR(VLOOKUP($A64,$A$267:D$286,D$9+2,0),0)+IFERROR(VLOOKUP($A64,$A$301:D$320,D$9+2,0),0)+IFERROR(VLOOKUP($A64,$A$335:D$354,D$9+2,0),0),"")</f>
        <v/>
      </c>
      <c r="E64" s="792" t="str">
        <f>IF(AND(ISNUMBER($A64),E$57&gt;E$58),IFERROR(VLOOKUP($A64,$A$97:E$116,E$9+2,0),0)+IFERROR(VLOOKUP($A64,$A$131:E$150,E$9+2,0),0)+IFERROR(VLOOKUP($A64,$A$165:E$184,E$9+2,0),0)+IFERROR(VLOOKUP($A64,$A$199:E$218,E$9+2,0),0)+IFERROR(VLOOKUP($A64,$A$233:E$252,E$9+2,0),0)+IFERROR(VLOOKUP($A64,$A$267:E$286,E$9+2,0),0)+IFERROR(VLOOKUP($A64,$A$301:E$320,E$9+2,0),0)+IFERROR(VLOOKUP($A64,$A$335:E$354,E$9+2,0),0),"")</f>
        <v/>
      </c>
      <c r="F64" s="792" t="str">
        <f>IF(AND(ISNUMBER($A64),F$57&gt;F$58),IFERROR(VLOOKUP($A64,$A$97:F$116,F$9+2,0),0)+IFERROR(VLOOKUP($A64,$A$131:F$150,F$9+2,0),0)+IFERROR(VLOOKUP($A64,$A$165:F$184,F$9+2,0),0)+IFERROR(VLOOKUP($A64,$A$199:F$218,F$9+2,0),0)+IFERROR(VLOOKUP($A64,$A$233:F$252,F$9+2,0),0)+IFERROR(VLOOKUP($A64,$A$267:F$286,F$9+2,0),0)+IFERROR(VLOOKUP($A64,$A$301:F$320,F$9+2,0),0)+IFERROR(VLOOKUP($A64,$A$335:F$354,F$9+2,0),0),"")</f>
        <v/>
      </c>
      <c r="G64" s="792" t="str">
        <f>IF(AND(ISNUMBER($A64),G$57&gt;G$58),IFERROR(VLOOKUP($A64,$A$97:G$116,G$9+2,0),0)+IFERROR(VLOOKUP($A64,$A$131:G$150,G$9+2,0),0)+IFERROR(VLOOKUP($A64,$A$165:G$184,G$9+2,0),0)+IFERROR(VLOOKUP($A64,$A$199:G$218,G$9+2,0),0)+IFERROR(VLOOKUP($A64,$A$233:G$252,G$9+2,0),0)+IFERROR(VLOOKUP($A64,$A$267:G$286,G$9+2,0),0)+IFERROR(VLOOKUP($A64,$A$301:G$320,G$9+2,0),0)+IFERROR(VLOOKUP($A64,$A$335:G$354,G$9+2,0),0),"")</f>
        <v/>
      </c>
      <c r="H64" s="792" t="str">
        <f>IF(AND(ISNUMBER($A64),H$57&gt;H$58),IFERROR(VLOOKUP($A64,$A$97:H$116,H$9+2,0),0)+IFERROR(VLOOKUP($A64,$A$131:H$150,H$9+2,0),0)+IFERROR(VLOOKUP($A64,$A$165:H$184,H$9+2,0),0)+IFERROR(VLOOKUP($A64,$A$199:H$218,H$9+2,0),0)+IFERROR(VLOOKUP($A64,$A$233:H$252,H$9+2,0),0)+IFERROR(VLOOKUP($A64,$A$267:H$286,H$9+2,0),0)+IFERROR(VLOOKUP($A64,$A$301:H$320,H$9+2,0),0)+IFERROR(VLOOKUP($A64,$A$335:H$354,H$9+2,0),0),"")</f>
        <v/>
      </c>
      <c r="I64" s="792" t="str">
        <f>IF(AND(ISNUMBER($A64),I$57&gt;I$58),IFERROR(VLOOKUP($A64,$A$97:I$116,I$9+2,0),0)+IFERROR(VLOOKUP($A64,$A$131:I$150,I$9+2,0),0)+IFERROR(VLOOKUP($A64,$A$165:I$184,I$9+2,0),0)+IFERROR(VLOOKUP($A64,$A$199:I$218,I$9+2,0),0)+IFERROR(VLOOKUP($A64,$A$233:I$252,I$9+2,0),0)+IFERROR(VLOOKUP($A64,$A$267:I$286,I$9+2,0),0)+IFERROR(VLOOKUP($A64,$A$301:I$320,I$9+2,0),0)+IFERROR(VLOOKUP($A64,$A$335:I$354,I$9+2,0),0),"")</f>
        <v/>
      </c>
      <c r="J64" s="792" t="str">
        <f>IF(AND(ISNUMBER($A64),J$57&gt;J$58),IFERROR(VLOOKUP($A64,$A$97:J$116,J$9+2,0),0)+IFERROR(VLOOKUP($A64,$A$131:J$150,J$9+2,0),0)+IFERROR(VLOOKUP($A64,$A$165:J$184,J$9+2,0),0)+IFERROR(VLOOKUP($A64,$A$199:J$218,J$9+2,0),0)+IFERROR(VLOOKUP($A64,$A$233:J$252,J$9+2,0),0)+IFERROR(VLOOKUP($A64,$A$267:J$286,J$9+2,0),0)+IFERROR(VLOOKUP($A64,$A$301:J$320,J$9+2,0),0)+IFERROR(VLOOKUP($A64,$A$335:J$354,J$9+2,0),0),"")</f>
        <v/>
      </c>
      <c r="K64" s="792" t="str">
        <f>IF(AND(ISNUMBER($A64),K$57&gt;K$58),IFERROR(VLOOKUP($A64,$A$97:K$116,K$9+2,0),0)+IFERROR(VLOOKUP($A64,$A$131:K$150,K$9+2,0),0)+IFERROR(VLOOKUP($A64,$A$165:K$184,K$9+2,0),0)+IFERROR(VLOOKUP($A64,$A$199:K$218,K$9+2,0),0)+IFERROR(VLOOKUP($A64,$A$233:K$252,K$9+2,0),0)+IFERROR(VLOOKUP($A64,$A$267:K$286,K$9+2,0),0)+IFERROR(VLOOKUP($A64,$A$301:K$320,K$9+2,0),0)+IFERROR(VLOOKUP($A64,$A$335:K$354,K$9+2,0),0),"")</f>
        <v/>
      </c>
      <c r="L64" s="792" t="str">
        <f>IF(AND(ISNUMBER($A64),L$57&gt;L$58),IFERROR(VLOOKUP($A64,$A$97:L$116,L$9+2,0),0)+IFERROR(VLOOKUP($A64,$A$131:L$150,L$9+2,0),0)+IFERROR(VLOOKUP($A64,$A$165:L$184,L$9+2,0),0)+IFERROR(VLOOKUP($A64,$A$199:L$218,L$9+2,0),0)+IFERROR(VLOOKUP($A64,$A$233:L$252,L$9+2,0),0)+IFERROR(VLOOKUP($A64,$A$267:L$286,L$9+2,0),0)+IFERROR(VLOOKUP($A64,$A$301:L$320,L$9+2,0),0)+IFERROR(VLOOKUP($A64,$A$335:L$354,L$9+2,0),0),"")</f>
        <v/>
      </c>
      <c r="M64" s="792" t="str">
        <f>IF(AND(ISNUMBER($A64),M$57&gt;M$58),IFERROR(VLOOKUP($A64,$A$97:M$116,M$9+2,0),0)+IFERROR(VLOOKUP($A64,$A$131:M$150,M$9+2,0),0)+IFERROR(VLOOKUP($A64,$A$165:M$184,M$9+2,0),0)+IFERROR(VLOOKUP($A64,$A$199:M$218,M$9+2,0),0)+IFERROR(VLOOKUP($A64,$A$233:M$252,M$9+2,0),0)+IFERROR(VLOOKUP($A64,$A$267:M$286,M$9+2,0),0)+IFERROR(VLOOKUP($A64,$A$301:M$320,M$9+2,0),0)+IFERROR(VLOOKUP($A64,$A$335:M$354,M$9+2,0),0),"")</f>
        <v/>
      </c>
      <c r="N64" s="766"/>
      <c r="O64" s="766"/>
    </row>
    <row r="65" spans="1:15" x14ac:dyDescent="0.2">
      <c r="A65" s="791" t="str">
        <f>IF($B$54=COUNT($A$62:$A64),"",IF(A64&lt;DATE(YEAR(A64),MONTH($G$10),DAY($G$10)),DATE(YEAR(A64),MONTH($G$10),DAY($G$10)),IF(A64&lt;DATE(YEAR(A64),MONTH($G$11),DAY($G$11)),DATE(YEAR(A64),MONTH($G$11),DAY($G$11)),IF(A64&lt;DATE(YEAR(A64),MONTH($G$12),DAY($G$12)),DATE(YEAR(A64),MONTH($G$12),DAY($G$12)),DATE(YEAR(A64)+1,MONTH($G$9),DAY($G$9))))))</f>
        <v/>
      </c>
      <c r="B65" s="832" t="str">
        <f t="shared" si="10"/>
        <v/>
      </c>
      <c r="C65" s="792" t="str">
        <f>IF(AND(ISNUMBER($A65),C$57&gt;C$58),IFERROR(VLOOKUP($A65,$A$97:C$116,C$9+2,0),0)+IFERROR(VLOOKUP($A65,$A$131:C$150,C$9+2,0),0)+IFERROR(VLOOKUP($A65,$A$165:C$184,C$9+2,0),0)+IFERROR(VLOOKUP($A65,$A$199:C$218,C$9+2,0),0)+IFERROR(VLOOKUP($A65,$A$233:C$252,C$9+2,0),0)+IFERROR(VLOOKUP($A65,$A$267:C$286,C$9+2,0),0)+IFERROR(VLOOKUP($A65,$A$301:C$320,C$9+2,0),0)+IFERROR(VLOOKUP($A65,$A$335:C$354,C$9+2,0),0),"")</f>
        <v/>
      </c>
      <c r="D65" s="792" t="str">
        <f>IF(AND(ISNUMBER($A65),D$57&gt;D$58),IFERROR(VLOOKUP($A65,$A$97:D$116,D$9+2,0),0)+IFERROR(VLOOKUP($A65,$A$131:D$150,D$9+2,0),0)+IFERROR(VLOOKUP($A65,$A$165:D$184,D$9+2,0),0)+IFERROR(VLOOKUP($A65,$A$199:D$218,D$9+2,0),0)+IFERROR(VLOOKUP($A65,$A$233:D$252,D$9+2,0),0)+IFERROR(VLOOKUP($A65,$A$267:D$286,D$9+2,0),0)+IFERROR(VLOOKUP($A65,$A$301:D$320,D$9+2,0),0)+IFERROR(VLOOKUP($A65,$A$335:D$354,D$9+2,0),0),"")</f>
        <v/>
      </c>
      <c r="E65" s="792" t="str">
        <f>IF(AND(ISNUMBER($A65),E$57&gt;E$58),IFERROR(VLOOKUP($A65,$A$97:E$116,E$9+2,0),0)+IFERROR(VLOOKUP($A65,$A$131:E$150,E$9+2,0),0)+IFERROR(VLOOKUP($A65,$A$165:E$184,E$9+2,0),0)+IFERROR(VLOOKUP($A65,$A$199:E$218,E$9+2,0),0)+IFERROR(VLOOKUP($A65,$A$233:E$252,E$9+2,0),0)+IFERROR(VLOOKUP($A65,$A$267:E$286,E$9+2,0),0)+IFERROR(VLOOKUP($A65,$A$301:E$320,E$9+2,0),0)+IFERROR(VLOOKUP($A65,$A$335:E$354,E$9+2,0),0),"")</f>
        <v/>
      </c>
      <c r="F65" s="792" t="str">
        <f>IF(AND(ISNUMBER($A65),F$57&gt;F$58),IFERROR(VLOOKUP($A65,$A$97:F$116,F$9+2,0),0)+IFERROR(VLOOKUP($A65,$A$131:F$150,F$9+2,0),0)+IFERROR(VLOOKUP($A65,$A$165:F$184,F$9+2,0),0)+IFERROR(VLOOKUP($A65,$A$199:F$218,F$9+2,0),0)+IFERROR(VLOOKUP($A65,$A$233:F$252,F$9+2,0),0)+IFERROR(VLOOKUP($A65,$A$267:F$286,F$9+2,0),0)+IFERROR(VLOOKUP($A65,$A$301:F$320,F$9+2,0),0)+IFERROR(VLOOKUP($A65,$A$335:F$354,F$9+2,0),0),"")</f>
        <v/>
      </c>
      <c r="G65" s="792" t="str">
        <f>IF(AND(ISNUMBER($A65),G$57&gt;G$58),IFERROR(VLOOKUP($A65,$A$97:G$116,G$9+2,0),0)+IFERROR(VLOOKUP($A65,$A$131:G$150,G$9+2,0),0)+IFERROR(VLOOKUP($A65,$A$165:G$184,G$9+2,0),0)+IFERROR(VLOOKUP($A65,$A$199:G$218,G$9+2,0),0)+IFERROR(VLOOKUP($A65,$A$233:G$252,G$9+2,0),0)+IFERROR(VLOOKUP($A65,$A$267:G$286,G$9+2,0),0)+IFERROR(VLOOKUP($A65,$A$301:G$320,G$9+2,0),0)+IFERROR(VLOOKUP($A65,$A$335:G$354,G$9+2,0),0),"")</f>
        <v/>
      </c>
      <c r="H65" s="792" t="str">
        <f>IF(AND(ISNUMBER($A65),H$57&gt;H$58),IFERROR(VLOOKUP($A65,$A$97:H$116,H$9+2,0),0)+IFERROR(VLOOKUP($A65,$A$131:H$150,H$9+2,0),0)+IFERROR(VLOOKUP($A65,$A$165:H$184,H$9+2,0),0)+IFERROR(VLOOKUP($A65,$A$199:H$218,H$9+2,0),0)+IFERROR(VLOOKUP($A65,$A$233:H$252,H$9+2,0),0)+IFERROR(VLOOKUP($A65,$A$267:H$286,H$9+2,0),0)+IFERROR(VLOOKUP($A65,$A$301:H$320,H$9+2,0),0)+IFERROR(VLOOKUP($A65,$A$335:H$354,H$9+2,0),0),"")</f>
        <v/>
      </c>
      <c r="I65" s="792" t="str">
        <f>IF(AND(ISNUMBER($A65),I$57&gt;I$58),IFERROR(VLOOKUP($A65,$A$97:I$116,I$9+2,0),0)+IFERROR(VLOOKUP($A65,$A$131:I$150,I$9+2,0),0)+IFERROR(VLOOKUP($A65,$A$165:I$184,I$9+2,0),0)+IFERROR(VLOOKUP($A65,$A$199:I$218,I$9+2,0),0)+IFERROR(VLOOKUP($A65,$A$233:I$252,I$9+2,0),0)+IFERROR(VLOOKUP($A65,$A$267:I$286,I$9+2,0),0)+IFERROR(VLOOKUP($A65,$A$301:I$320,I$9+2,0),0)+IFERROR(VLOOKUP($A65,$A$335:I$354,I$9+2,0),0),"")</f>
        <v/>
      </c>
      <c r="J65" s="792" t="str">
        <f>IF(AND(ISNUMBER($A65),J$57&gt;J$58),IFERROR(VLOOKUP($A65,$A$97:J$116,J$9+2,0),0)+IFERROR(VLOOKUP($A65,$A$131:J$150,J$9+2,0),0)+IFERROR(VLOOKUP($A65,$A$165:J$184,J$9+2,0),0)+IFERROR(VLOOKUP($A65,$A$199:J$218,J$9+2,0),0)+IFERROR(VLOOKUP($A65,$A$233:J$252,J$9+2,0),0)+IFERROR(VLOOKUP($A65,$A$267:J$286,J$9+2,0),0)+IFERROR(VLOOKUP($A65,$A$301:J$320,J$9+2,0),0)+IFERROR(VLOOKUP($A65,$A$335:J$354,J$9+2,0),0),"")</f>
        <v/>
      </c>
      <c r="K65" s="792" t="str">
        <f>IF(AND(ISNUMBER($A65),K$57&gt;K$58),IFERROR(VLOOKUP($A65,$A$97:K$116,K$9+2,0),0)+IFERROR(VLOOKUP($A65,$A$131:K$150,K$9+2,0),0)+IFERROR(VLOOKUP($A65,$A$165:K$184,K$9+2,0),0)+IFERROR(VLOOKUP($A65,$A$199:K$218,K$9+2,0),0)+IFERROR(VLOOKUP($A65,$A$233:K$252,K$9+2,0),0)+IFERROR(VLOOKUP($A65,$A$267:K$286,K$9+2,0),0)+IFERROR(VLOOKUP($A65,$A$301:K$320,K$9+2,0),0)+IFERROR(VLOOKUP($A65,$A$335:K$354,K$9+2,0),0),"")</f>
        <v/>
      </c>
      <c r="L65" s="792" t="str">
        <f>IF(AND(ISNUMBER($A65),L$57&gt;L$58),IFERROR(VLOOKUP($A65,$A$97:L$116,L$9+2,0),0)+IFERROR(VLOOKUP($A65,$A$131:L$150,L$9+2,0),0)+IFERROR(VLOOKUP($A65,$A$165:L$184,L$9+2,0),0)+IFERROR(VLOOKUP($A65,$A$199:L$218,L$9+2,0),0)+IFERROR(VLOOKUP($A65,$A$233:L$252,L$9+2,0),0)+IFERROR(VLOOKUP($A65,$A$267:L$286,L$9+2,0),0)+IFERROR(VLOOKUP($A65,$A$301:L$320,L$9+2,0),0)+IFERROR(VLOOKUP($A65,$A$335:L$354,L$9+2,0),0),"")</f>
        <v/>
      </c>
      <c r="M65" s="792" t="str">
        <f>IF(AND(ISNUMBER($A65),M$57&gt;M$58),IFERROR(VLOOKUP($A65,$A$97:M$116,M$9+2,0),0)+IFERROR(VLOOKUP($A65,$A$131:M$150,M$9+2,0),0)+IFERROR(VLOOKUP($A65,$A$165:M$184,M$9+2,0),0)+IFERROR(VLOOKUP($A65,$A$199:M$218,M$9+2,0),0)+IFERROR(VLOOKUP($A65,$A$233:M$252,M$9+2,0),0)+IFERROR(VLOOKUP($A65,$A$267:M$286,M$9+2,0),0)+IFERROR(VLOOKUP($A65,$A$301:M$320,M$9+2,0),0)+IFERROR(VLOOKUP($A65,$A$335:M$354,M$9+2,0),0),"")</f>
        <v/>
      </c>
      <c r="N65" s="766"/>
      <c r="O65" s="766"/>
    </row>
    <row r="66" spans="1:15" x14ac:dyDescent="0.2">
      <c r="A66" s="791" t="str">
        <f>IF($B$54=COUNT($A$62:$A65),"",IF(A65&lt;DATE(YEAR(A65),MONTH($G$10),DAY($G$10)),DATE(YEAR(A65),MONTH($G$10),DAY($G$10)),IF(A65&lt;DATE(YEAR(A65),MONTH($G$11),DAY($G$11)),DATE(YEAR(A65),MONTH($G$11),DAY($G$11)),IF(A65&lt;DATE(YEAR(A65),MONTH($G$12),DAY($G$12)),DATE(YEAR(A65),MONTH($G$12),DAY($G$12)),DATE(YEAR(A65)+1,MONTH($G$9),DAY($G$9))))))</f>
        <v/>
      </c>
      <c r="B66" s="832" t="str">
        <f t="shared" si="10"/>
        <v/>
      </c>
      <c r="C66" s="792" t="str">
        <f>IF(AND(ISNUMBER($A66),C$57&gt;C$58),IFERROR(VLOOKUP($A66,$A$97:C$116,C$9+2,0),0)+IFERROR(VLOOKUP($A66,$A$131:C$150,C$9+2,0),0)+IFERROR(VLOOKUP($A66,$A$165:C$184,C$9+2,0),0)+IFERROR(VLOOKUP($A66,$A$199:C$218,C$9+2,0),0)+IFERROR(VLOOKUP($A66,$A$233:C$252,C$9+2,0),0)+IFERROR(VLOOKUP($A66,$A$267:C$286,C$9+2,0),0)+IFERROR(VLOOKUP($A66,$A$301:C$320,C$9+2,0),0)+IFERROR(VLOOKUP($A66,$A$335:C$354,C$9+2,0),0),"")</f>
        <v/>
      </c>
      <c r="D66" s="792" t="str">
        <f>IF(AND(ISNUMBER($A66),D$57&gt;D$58),IFERROR(VLOOKUP($A66,$A$97:D$116,D$9+2,0),0)+IFERROR(VLOOKUP($A66,$A$131:D$150,D$9+2,0),0)+IFERROR(VLOOKUP($A66,$A$165:D$184,D$9+2,0),0)+IFERROR(VLOOKUP($A66,$A$199:D$218,D$9+2,0),0)+IFERROR(VLOOKUP($A66,$A$233:D$252,D$9+2,0),0)+IFERROR(VLOOKUP($A66,$A$267:D$286,D$9+2,0),0)+IFERROR(VLOOKUP($A66,$A$301:D$320,D$9+2,0),0)+IFERROR(VLOOKUP($A66,$A$335:D$354,D$9+2,0),0),"")</f>
        <v/>
      </c>
      <c r="E66" s="792" t="str">
        <f>IF(AND(ISNUMBER($A66),E$57&gt;E$58),IFERROR(VLOOKUP($A66,$A$97:E$116,E$9+2,0),0)+IFERROR(VLOOKUP($A66,$A$131:E$150,E$9+2,0),0)+IFERROR(VLOOKUP($A66,$A$165:E$184,E$9+2,0),0)+IFERROR(VLOOKUP($A66,$A$199:E$218,E$9+2,0),0)+IFERROR(VLOOKUP($A66,$A$233:E$252,E$9+2,0),0)+IFERROR(VLOOKUP($A66,$A$267:E$286,E$9+2,0),0)+IFERROR(VLOOKUP($A66,$A$301:E$320,E$9+2,0),0)+IFERROR(VLOOKUP($A66,$A$335:E$354,E$9+2,0),0),"")</f>
        <v/>
      </c>
      <c r="F66" s="792" t="str">
        <f>IF(AND(ISNUMBER($A66),F$57&gt;F$58),IFERROR(VLOOKUP($A66,$A$97:F$116,F$9+2,0),0)+IFERROR(VLOOKUP($A66,$A$131:F$150,F$9+2,0),0)+IFERROR(VLOOKUP($A66,$A$165:F$184,F$9+2,0),0)+IFERROR(VLOOKUP($A66,$A$199:F$218,F$9+2,0),0)+IFERROR(VLOOKUP($A66,$A$233:F$252,F$9+2,0),0)+IFERROR(VLOOKUP($A66,$A$267:F$286,F$9+2,0),0)+IFERROR(VLOOKUP($A66,$A$301:F$320,F$9+2,0),0)+IFERROR(VLOOKUP($A66,$A$335:F$354,F$9+2,0),0),"")</f>
        <v/>
      </c>
      <c r="G66" s="792" t="str">
        <f>IF(AND(ISNUMBER($A66),G$57&gt;G$58),IFERROR(VLOOKUP($A66,$A$97:G$116,G$9+2,0),0)+IFERROR(VLOOKUP($A66,$A$131:G$150,G$9+2,0),0)+IFERROR(VLOOKUP($A66,$A$165:G$184,G$9+2,0),0)+IFERROR(VLOOKUP($A66,$A$199:G$218,G$9+2,0),0)+IFERROR(VLOOKUP($A66,$A$233:G$252,G$9+2,0),0)+IFERROR(VLOOKUP($A66,$A$267:G$286,G$9+2,0),0)+IFERROR(VLOOKUP($A66,$A$301:G$320,G$9+2,0),0)+IFERROR(VLOOKUP($A66,$A$335:G$354,G$9+2,0),0),"")</f>
        <v/>
      </c>
      <c r="H66" s="792" t="str">
        <f>IF(AND(ISNUMBER($A66),H$57&gt;H$58),IFERROR(VLOOKUP($A66,$A$97:H$116,H$9+2,0),0)+IFERROR(VLOOKUP($A66,$A$131:H$150,H$9+2,0),0)+IFERROR(VLOOKUP($A66,$A$165:H$184,H$9+2,0),0)+IFERROR(VLOOKUP($A66,$A$199:H$218,H$9+2,0),0)+IFERROR(VLOOKUP($A66,$A$233:H$252,H$9+2,0),0)+IFERROR(VLOOKUP($A66,$A$267:H$286,H$9+2,0),0)+IFERROR(VLOOKUP($A66,$A$301:H$320,H$9+2,0),0)+IFERROR(VLOOKUP($A66,$A$335:H$354,H$9+2,0),0),"")</f>
        <v/>
      </c>
      <c r="I66" s="792" t="str">
        <f>IF(AND(ISNUMBER($A66),I$57&gt;I$58),IFERROR(VLOOKUP($A66,$A$97:I$116,I$9+2,0),0)+IFERROR(VLOOKUP($A66,$A$131:I$150,I$9+2,0),0)+IFERROR(VLOOKUP($A66,$A$165:I$184,I$9+2,0),0)+IFERROR(VLOOKUP($A66,$A$199:I$218,I$9+2,0),0)+IFERROR(VLOOKUP($A66,$A$233:I$252,I$9+2,0),0)+IFERROR(VLOOKUP($A66,$A$267:I$286,I$9+2,0),0)+IFERROR(VLOOKUP($A66,$A$301:I$320,I$9+2,0),0)+IFERROR(VLOOKUP($A66,$A$335:I$354,I$9+2,0),0),"")</f>
        <v/>
      </c>
      <c r="J66" s="792" t="str">
        <f>IF(AND(ISNUMBER($A66),J$57&gt;J$58),IFERROR(VLOOKUP($A66,$A$97:J$116,J$9+2,0),0)+IFERROR(VLOOKUP($A66,$A$131:J$150,J$9+2,0),0)+IFERROR(VLOOKUP($A66,$A$165:J$184,J$9+2,0),0)+IFERROR(VLOOKUP($A66,$A$199:J$218,J$9+2,0),0)+IFERROR(VLOOKUP($A66,$A$233:J$252,J$9+2,0),0)+IFERROR(VLOOKUP($A66,$A$267:J$286,J$9+2,0),0)+IFERROR(VLOOKUP($A66,$A$301:J$320,J$9+2,0),0)+IFERROR(VLOOKUP($A66,$A$335:J$354,J$9+2,0),0),"")</f>
        <v/>
      </c>
      <c r="K66" s="792" t="str">
        <f>IF(AND(ISNUMBER($A66),K$57&gt;K$58),IFERROR(VLOOKUP($A66,$A$97:K$116,K$9+2,0),0)+IFERROR(VLOOKUP($A66,$A$131:K$150,K$9+2,0),0)+IFERROR(VLOOKUP($A66,$A$165:K$184,K$9+2,0),0)+IFERROR(VLOOKUP($A66,$A$199:K$218,K$9+2,0),0)+IFERROR(VLOOKUP($A66,$A$233:K$252,K$9+2,0),0)+IFERROR(VLOOKUP($A66,$A$267:K$286,K$9+2,0),0)+IFERROR(VLOOKUP($A66,$A$301:K$320,K$9+2,0),0)+IFERROR(VLOOKUP($A66,$A$335:K$354,K$9+2,0),0),"")</f>
        <v/>
      </c>
      <c r="L66" s="792" t="str">
        <f>IF(AND(ISNUMBER($A66),L$57&gt;L$58),IFERROR(VLOOKUP($A66,$A$97:L$116,L$9+2,0),0)+IFERROR(VLOOKUP($A66,$A$131:L$150,L$9+2,0),0)+IFERROR(VLOOKUP($A66,$A$165:L$184,L$9+2,0),0)+IFERROR(VLOOKUP($A66,$A$199:L$218,L$9+2,0),0)+IFERROR(VLOOKUP($A66,$A$233:L$252,L$9+2,0),0)+IFERROR(VLOOKUP($A66,$A$267:L$286,L$9+2,0),0)+IFERROR(VLOOKUP($A66,$A$301:L$320,L$9+2,0),0)+IFERROR(VLOOKUP($A66,$A$335:L$354,L$9+2,0),0),"")</f>
        <v/>
      </c>
      <c r="M66" s="792" t="str">
        <f>IF(AND(ISNUMBER($A66),M$57&gt;M$58),IFERROR(VLOOKUP($A66,$A$97:M$116,M$9+2,0),0)+IFERROR(VLOOKUP($A66,$A$131:M$150,M$9+2,0),0)+IFERROR(VLOOKUP($A66,$A$165:M$184,M$9+2,0),0)+IFERROR(VLOOKUP($A66,$A$199:M$218,M$9+2,0),0)+IFERROR(VLOOKUP($A66,$A$233:M$252,M$9+2,0),0)+IFERROR(VLOOKUP($A66,$A$267:M$286,M$9+2,0),0)+IFERROR(VLOOKUP($A66,$A$301:M$320,M$9+2,0),0)+IFERROR(VLOOKUP($A66,$A$335:M$354,M$9+2,0),0),"")</f>
        <v/>
      </c>
      <c r="N66" s="766"/>
      <c r="O66" s="766"/>
    </row>
    <row r="67" spans="1:15" x14ac:dyDescent="0.2">
      <c r="A67" s="791" t="str">
        <f>IF($B$54=COUNT($A$62:$A66),"",IF(A66&lt;DATE(YEAR(A66),MONTH($G$10),DAY($G$10)),DATE(YEAR(A66),MONTH($G$10),DAY($G$10)),IF(A66&lt;DATE(YEAR(A66),MONTH($G$11),DAY($G$11)),DATE(YEAR(A66),MONTH($G$11),DAY($G$11)),IF(A66&lt;DATE(YEAR(A66),MONTH($G$12),DAY($G$12)),DATE(YEAR(A66),MONTH($G$12),DAY($G$12)),DATE(YEAR(A66)+1,MONTH($G$9),DAY($G$9))))))</f>
        <v/>
      </c>
      <c r="B67" s="832" t="str">
        <f t="shared" si="10"/>
        <v/>
      </c>
      <c r="C67" s="792" t="str">
        <f>IF(AND(ISNUMBER($A67),C$57&gt;C$58),IFERROR(VLOOKUP($A67,$A$97:C$116,C$9+2,0),0)+IFERROR(VLOOKUP($A67,$A$131:C$150,C$9+2,0),0)+IFERROR(VLOOKUP($A67,$A$165:C$184,C$9+2,0),0)+IFERROR(VLOOKUP($A67,$A$199:C$218,C$9+2,0),0)+IFERROR(VLOOKUP($A67,$A$233:C$252,C$9+2,0),0)+IFERROR(VLOOKUP($A67,$A$267:C$286,C$9+2,0),0)+IFERROR(VLOOKUP($A67,$A$301:C$320,C$9+2,0),0)+IFERROR(VLOOKUP($A67,$A$335:C$354,C$9+2,0),0),"")</f>
        <v/>
      </c>
      <c r="D67" s="792" t="str">
        <f>IF(AND(ISNUMBER($A67),D$57&gt;D$58),IFERROR(VLOOKUP($A67,$A$97:D$116,D$9+2,0),0)+IFERROR(VLOOKUP($A67,$A$131:D$150,D$9+2,0),0)+IFERROR(VLOOKUP($A67,$A$165:D$184,D$9+2,0),0)+IFERROR(VLOOKUP($A67,$A$199:D$218,D$9+2,0),0)+IFERROR(VLOOKUP($A67,$A$233:D$252,D$9+2,0),0)+IFERROR(VLOOKUP($A67,$A$267:D$286,D$9+2,0),0)+IFERROR(VLOOKUP($A67,$A$301:D$320,D$9+2,0),0)+IFERROR(VLOOKUP($A67,$A$335:D$354,D$9+2,0),0),"")</f>
        <v/>
      </c>
      <c r="E67" s="792" t="str">
        <f>IF(AND(ISNUMBER($A67),E$57&gt;E$58),IFERROR(VLOOKUP($A67,$A$97:E$116,E$9+2,0),0)+IFERROR(VLOOKUP($A67,$A$131:E$150,E$9+2,0),0)+IFERROR(VLOOKUP($A67,$A$165:E$184,E$9+2,0),0)+IFERROR(VLOOKUP($A67,$A$199:E$218,E$9+2,0),0)+IFERROR(VLOOKUP($A67,$A$233:E$252,E$9+2,0),0)+IFERROR(VLOOKUP($A67,$A$267:E$286,E$9+2,0),0)+IFERROR(VLOOKUP($A67,$A$301:E$320,E$9+2,0),0)+IFERROR(VLOOKUP($A67,$A$335:E$354,E$9+2,0),0),"")</f>
        <v/>
      </c>
      <c r="F67" s="792" t="str">
        <f>IF(AND(ISNUMBER($A67),F$57&gt;F$58),IFERROR(VLOOKUP($A67,$A$97:F$116,F$9+2,0),0)+IFERROR(VLOOKUP($A67,$A$131:F$150,F$9+2,0),0)+IFERROR(VLOOKUP($A67,$A$165:F$184,F$9+2,0),0)+IFERROR(VLOOKUP($A67,$A$199:F$218,F$9+2,0),0)+IFERROR(VLOOKUP($A67,$A$233:F$252,F$9+2,0),0)+IFERROR(VLOOKUP($A67,$A$267:F$286,F$9+2,0),0)+IFERROR(VLOOKUP($A67,$A$301:F$320,F$9+2,0),0)+IFERROR(VLOOKUP($A67,$A$335:F$354,F$9+2,0),0),"")</f>
        <v/>
      </c>
      <c r="G67" s="792" t="str">
        <f>IF(AND(ISNUMBER($A67),G$57&gt;G$58),IFERROR(VLOOKUP($A67,$A$97:G$116,G$9+2,0),0)+IFERROR(VLOOKUP($A67,$A$131:G$150,G$9+2,0),0)+IFERROR(VLOOKUP($A67,$A$165:G$184,G$9+2,0),0)+IFERROR(VLOOKUP($A67,$A$199:G$218,G$9+2,0),0)+IFERROR(VLOOKUP($A67,$A$233:G$252,G$9+2,0),0)+IFERROR(VLOOKUP($A67,$A$267:G$286,G$9+2,0),0)+IFERROR(VLOOKUP($A67,$A$301:G$320,G$9+2,0),0)+IFERROR(VLOOKUP($A67,$A$335:G$354,G$9+2,0),0),"")</f>
        <v/>
      </c>
      <c r="H67" s="792" t="str">
        <f>IF(AND(ISNUMBER($A67),H$57&gt;H$58),IFERROR(VLOOKUP($A67,$A$97:H$116,H$9+2,0),0)+IFERROR(VLOOKUP($A67,$A$131:H$150,H$9+2,0),0)+IFERROR(VLOOKUP($A67,$A$165:H$184,H$9+2,0),0)+IFERROR(VLOOKUP($A67,$A$199:H$218,H$9+2,0),0)+IFERROR(VLOOKUP($A67,$A$233:H$252,H$9+2,0),0)+IFERROR(VLOOKUP($A67,$A$267:H$286,H$9+2,0),0)+IFERROR(VLOOKUP($A67,$A$301:H$320,H$9+2,0),0)+IFERROR(VLOOKUP($A67,$A$335:H$354,H$9+2,0),0),"")</f>
        <v/>
      </c>
      <c r="I67" s="792" t="str">
        <f>IF(AND(ISNUMBER($A67),I$57&gt;I$58),IFERROR(VLOOKUP($A67,$A$97:I$116,I$9+2,0),0)+IFERROR(VLOOKUP($A67,$A$131:I$150,I$9+2,0),0)+IFERROR(VLOOKUP($A67,$A$165:I$184,I$9+2,0),0)+IFERROR(VLOOKUP($A67,$A$199:I$218,I$9+2,0),0)+IFERROR(VLOOKUP($A67,$A$233:I$252,I$9+2,0),0)+IFERROR(VLOOKUP($A67,$A$267:I$286,I$9+2,0),0)+IFERROR(VLOOKUP($A67,$A$301:I$320,I$9+2,0),0)+IFERROR(VLOOKUP($A67,$A$335:I$354,I$9+2,0),0),"")</f>
        <v/>
      </c>
      <c r="J67" s="792" t="str">
        <f>IF(AND(ISNUMBER($A67),J$57&gt;J$58),IFERROR(VLOOKUP($A67,$A$97:J$116,J$9+2,0),0)+IFERROR(VLOOKUP($A67,$A$131:J$150,J$9+2,0),0)+IFERROR(VLOOKUP($A67,$A$165:J$184,J$9+2,0),0)+IFERROR(VLOOKUP($A67,$A$199:J$218,J$9+2,0),0)+IFERROR(VLOOKUP($A67,$A$233:J$252,J$9+2,0),0)+IFERROR(VLOOKUP($A67,$A$267:J$286,J$9+2,0),0)+IFERROR(VLOOKUP($A67,$A$301:J$320,J$9+2,0),0)+IFERROR(VLOOKUP($A67,$A$335:J$354,J$9+2,0),0),"")</f>
        <v/>
      </c>
      <c r="K67" s="792" t="str">
        <f>IF(AND(ISNUMBER($A67),K$57&gt;K$58),IFERROR(VLOOKUP($A67,$A$97:K$116,K$9+2,0),0)+IFERROR(VLOOKUP($A67,$A$131:K$150,K$9+2,0),0)+IFERROR(VLOOKUP($A67,$A$165:K$184,K$9+2,0),0)+IFERROR(VLOOKUP($A67,$A$199:K$218,K$9+2,0),0)+IFERROR(VLOOKUP($A67,$A$233:K$252,K$9+2,0),0)+IFERROR(VLOOKUP($A67,$A$267:K$286,K$9+2,0),0)+IFERROR(VLOOKUP($A67,$A$301:K$320,K$9+2,0),0)+IFERROR(VLOOKUP($A67,$A$335:K$354,K$9+2,0),0),"")</f>
        <v/>
      </c>
      <c r="L67" s="792" t="str">
        <f>IF(AND(ISNUMBER($A67),L$57&gt;L$58),IFERROR(VLOOKUP($A67,$A$97:L$116,L$9+2,0),0)+IFERROR(VLOOKUP($A67,$A$131:L$150,L$9+2,0),0)+IFERROR(VLOOKUP($A67,$A$165:L$184,L$9+2,0),0)+IFERROR(VLOOKUP($A67,$A$199:L$218,L$9+2,0),0)+IFERROR(VLOOKUP($A67,$A$233:L$252,L$9+2,0),0)+IFERROR(VLOOKUP($A67,$A$267:L$286,L$9+2,0),0)+IFERROR(VLOOKUP($A67,$A$301:L$320,L$9+2,0),0)+IFERROR(VLOOKUP($A67,$A$335:L$354,L$9+2,0),0),"")</f>
        <v/>
      </c>
      <c r="M67" s="792" t="str">
        <f>IF(AND(ISNUMBER($A67),M$57&gt;M$58),IFERROR(VLOOKUP($A67,$A$97:M$116,M$9+2,0),0)+IFERROR(VLOOKUP($A67,$A$131:M$150,M$9+2,0),0)+IFERROR(VLOOKUP($A67,$A$165:M$184,M$9+2,0),0)+IFERROR(VLOOKUP($A67,$A$199:M$218,M$9+2,0),0)+IFERROR(VLOOKUP($A67,$A$233:M$252,M$9+2,0),0)+IFERROR(VLOOKUP($A67,$A$267:M$286,M$9+2,0),0)+IFERROR(VLOOKUP($A67,$A$301:M$320,M$9+2,0),0)+IFERROR(VLOOKUP($A67,$A$335:M$354,M$9+2,0),0),"")</f>
        <v/>
      </c>
      <c r="N67" s="766"/>
      <c r="O67" s="766"/>
    </row>
    <row r="68" spans="1:15" x14ac:dyDescent="0.2">
      <c r="A68" s="791" t="str">
        <f>IF($B$54=COUNT($A$62:$A67),"",IF(A67&lt;DATE(YEAR(A67),MONTH($G$10),DAY($G$10)),DATE(YEAR(A67),MONTH($G$10),DAY($G$10)),IF(A67&lt;DATE(YEAR(A67),MONTH($G$11),DAY($G$11)),DATE(YEAR(A67),MONTH($G$11),DAY($G$11)),IF(A67&lt;DATE(YEAR(A67),MONTH($G$12),DAY($G$12)),DATE(YEAR(A67),MONTH($G$12),DAY($G$12)),DATE(YEAR(A67)+1,MONTH($G$9),DAY($G$9))))))</f>
        <v/>
      </c>
      <c r="B68" s="832" t="str">
        <f t="shared" si="10"/>
        <v/>
      </c>
      <c r="C68" s="792" t="str">
        <f>IF(AND(ISNUMBER($A68),C$57&gt;C$58),IFERROR(VLOOKUP($A68,$A$97:C$116,C$9+2,0),0)+IFERROR(VLOOKUP($A68,$A$131:C$150,C$9+2,0),0)+IFERROR(VLOOKUP($A68,$A$165:C$184,C$9+2,0),0)+IFERROR(VLOOKUP($A68,$A$199:C$218,C$9+2,0),0)+IFERROR(VLOOKUP($A68,$A$233:C$252,C$9+2,0),0)+IFERROR(VLOOKUP($A68,$A$267:C$286,C$9+2,0),0)+IFERROR(VLOOKUP($A68,$A$301:C$320,C$9+2,0),0)+IFERROR(VLOOKUP($A68,$A$335:C$354,C$9+2,0),0),"")</f>
        <v/>
      </c>
      <c r="D68" s="792" t="str">
        <f>IF(AND(ISNUMBER($A68),D$57&gt;D$58),IFERROR(VLOOKUP($A68,$A$97:D$116,D$9+2,0),0)+IFERROR(VLOOKUP($A68,$A$131:D$150,D$9+2,0),0)+IFERROR(VLOOKUP($A68,$A$165:D$184,D$9+2,0),0)+IFERROR(VLOOKUP($A68,$A$199:D$218,D$9+2,0),0)+IFERROR(VLOOKUP($A68,$A$233:D$252,D$9+2,0),0)+IFERROR(VLOOKUP($A68,$A$267:D$286,D$9+2,0),0)+IFERROR(VLOOKUP($A68,$A$301:D$320,D$9+2,0),0)+IFERROR(VLOOKUP($A68,$A$335:D$354,D$9+2,0),0),"")</f>
        <v/>
      </c>
      <c r="E68" s="792" t="str">
        <f>IF(AND(ISNUMBER($A68),E$57&gt;E$58),IFERROR(VLOOKUP($A68,$A$97:E$116,E$9+2,0),0)+IFERROR(VLOOKUP($A68,$A$131:E$150,E$9+2,0),0)+IFERROR(VLOOKUP($A68,$A$165:E$184,E$9+2,0),0)+IFERROR(VLOOKUP($A68,$A$199:E$218,E$9+2,0),0)+IFERROR(VLOOKUP($A68,$A$233:E$252,E$9+2,0),0)+IFERROR(VLOOKUP($A68,$A$267:E$286,E$9+2,0),0)+IFERROR(VLOOKUP($A68,$A$301:E$320,E$9+2,0),0)+IFERROR(VLOOKUP($A68,$A$335:E$354,E$9+2,0),0),"")</f>
        <v/>
      </c>
      <c r="F68" s="792" t="str">
        <f>IF(AND(ISNUMBER($A68),F$57&gt;F$58),IFERROR(VLOOKUP($A68,$A$97:F$116,F$9+2,0),0)+IFERROR(VLOOKUP($A68,$A$131:F$150,F$9+2,0),0)+IFERROR(VLOOKUP($A68,$A$165:F$184,F$9+2,0),0)+IFERROR(VLOOKUP($A68,$A$199:F$218,F$9+2,0),0)+IFERROR(VLOOKUP($A68,$A$233:F$252,F$9+2,0),0)+IFERROR(VLOOKUP($A68,$A$267:F$286,F$9+2,0),0)+IFERROR(VLOOKUP($A68,$A$301:F$320,F$9+2,0),0)+IFERROR(VLOOKUP($A68,$A$335:F$354,F$9+2,0),0),"")</f>
        <v/>
      </c>
      <c r="G68" s="792" t="str">
        <f>IF(AND(ISNUMBER($A68),G$57&gt;G$58),IFERROR(VLOOKUP($A68,$A$97:G$116,G$9+2,0),0)+IFERROR(VLOOKUP($A68,$A$131:G$150,G$9+2,0),0)+IFERROR(VLOOKUP($A68,$A$165:G$184,G$9+2,0),0)+IFERROR(VLOOKUP($A68,$A$199:G$218,G$9+2,0),0)+IFERROR(VLOOKUP($A68,$A$233:G$252,G$9+2,0),0)+IFERROR(VLOOKUP($A68,$A$267:G$286,G$9+2,0),0)+IFERROR(VLOOKUP($A68,$A$301:G$320,G$9+2,0),0)+IFERROR(VLOOKUP($A68,$A$335:G$354,G$9+2,0),0),"")</f>
        <v/>
      </c>
      <c r="H68" s="792" t="str">
        <f>IF(AND(ISNUMBER($A68),H$57&gt;H$58),IFERROR(VLOOKUP($A68,$A$97:H$116,H$9+2,0),0)+IFERROR(VLOOKUP($A68,$A$131:H$150,H$9+2,0),0)+IFERROR(VLOOKUP($A68,$A$165:H$184,H$9+2,0),0)+IFERROR(VLOOKUP($A68,$A$199:H$218,H$9+2,0),0)+IFERROR(VLOOKUP($A68,$A$233:H$252,H$9+2,0),0)+IFERROR(VLOOKUP($A68,$A$267:H$286,H$9+2,0),0)+IFERROR(VLOOKUP($A68,$A$301:H$320,H$9+2,0),0)+IFERROR(VLOOKUP($A68,$A$335:H$354,H$9+2,0),0),"")</f>
        <v/>
      </c>
      <c r="I68" s="792" t="str">
        <f>IF(AND(ISNUMBER($A68),I$57&gt;I$58),IFERROR(VLOOKUP($A68,$A$97:I$116,I$9+2,0),0)+IFERROR(VLOOKUP($A68,$A$131:I$150,I$9+2,0),0)+IFERROR(VLOOKUP($A68,$A$165:I$184,I$9+2,0),0)+IFERROR(VLOOKUP($A68,$A$199:I$218,I$9+2,0),0)+IFERROR(VLOOKUP($A68,$A$233:I$252,I$9+2,0),0)+IFERROR(VLOOKUP($A68,$A$267:I$286,I$9+2,0),0)+IFERROR(VLOOKUP($A68,$A$301:I$320,I$9+2,0),0)+IFERROR(VLOOKUP($A68,$A$335:I$354,I$9+2,0),0),"")</f>
        <v/>
      </c>
      <c r="J68" s="792" t="str">
        <f>IF(AND(ISNUMBER($A68),J$57&gt;J$58),IFERROR(VLOOKUP($A68,$A$97:J$116,J$9+2,0),0)+IFERROR(VLOOKUP($A68,$A$131:J$150,J$9+2,0),0)+IFERROR(VLOOKUP($A68,$A$165:J$184,J$9+2,0),0)+IFERROR(VLOOKUP($A68,$A$199:J$218,J$9+2,0),0)+IFERROR(VLOOKUP($A68,$A$233:J$252,J$9+2,0),0)+IFERROR(VLOOKUP($A68,$A$267:J$286,J$9+2,0),0)+IFERROR(VLOOKUP($A68,$A$301:J$320,J$9+2,0),0)+IFERROR(VLOOKUP($A68,$A$335:J$354,J$9+2,0),0),"")</f>
        <v/>
      </c>
      <c r="K68" s="792" t="str">
        <f>IF(AND(ISNUMBER($A68),K$57&gt;K$58),IFERROR(VLOOKUP($A68,$A$97:K$116,K$9+2,0),0)+IFERROR(VLOOKUP($A68,$A$131:K$150,K$9+2,0),0)+IFERROR(VLOOKUP($A68,$A$165:K$184,K$9+2,0),0)+IFERROR(VLOOKUP($A68,$A$199:K$218,K$9+2,0),0)+IFERROR(VLOOKUP($A68,$A$233:K$252,K$9+2,0),0)+IFERROR(VLOOKUP($A68,$A$267:K$286,K$9+2,0),0)+IFERROR(VLOOKUP($A68,$A$301:K$320,K$9+2,0),0)+IFERROR(VLOOKUP($A68,$A$335:K$354,K$9+2,0),0),"")</f>
        <v/>
      </c>
      <c r="L68" s="792" t="str">
        <f>IF(AND(ISNUMBER($A68),L$57&gt;L$58),IFERROR(VLOOKUP($A68,$A$97:L$116,L$9+2,0),0)+IFERROR(VLOOKUP($A68,$A$131:L$150,L$9+2,0),0)+IFERROR(VLOOKUP($A68,$A$165:L$184,L$9+2,0),0)+IFERROR(VLOOKUP($A68,$A$199:L$218,L$9+2,0),0)+IFERROR(VLOOKUP($A68,$A$233:L$252,L$9+2,0),0)+IFERROR(VLOOKUP($A68,$A$267:L$286,L$9+2,0),0)+IFERROR(VLOOKUP($A68,$A$301:L$320,L$9+2,0),0)+IFERROR(VLOOKUP($A68,$A$335:L$354,L$9+2,0),0),"")</f>
        <v/>
      </c>
      <c r="M68" s="792" t="str">
        <f>IF(AND(ISNUMBER($A68),M$57&gt;M$58),IFERROR(VLOOKUP($A68,$A$97:M$116,M$9+2,0),0)+IFERROR(VLOOKUP($A68,$A$131:M$150,M$9+2,0),0)+IFERROR(VLOOKUP($A68,$A$165:M$184,M$9+2,0),0)+IFERROR(VLOOKUP($A68,$A$199:M$218,M$9+2,0),0)+IFERROR(VLOOKUP($A68,$A$233:M$252,M$9+2,0),0)+IFERROR(VLOOKUP($A68,$A$267:M$286,M$9+2,0),0)+IFERROR(VLOOKUP($A68,$A$301:M$320,M$9+2,0),0)+IFERROR(VLOOKUP($A68,$A$335:M$354,M$9+2,0),0),"")</f>
        <v/>
      </c>
      <c r="N68" s="766"/>
      <c r="O68" s="766"/>
    </row>
    <row r="69" spans="1:15" x14ac:dyDescent="0.2">
      <c r="A69" s="791" t="str">
        <f>IF($B$54=COUNT($A$62:$A68),"",IF(A68&lt;DATE(YEAR(A68),MONTH($G$10),DAY($G$10)),DATE(YEAR(A68),MONTH($G$10),DAY($G$10)),IF(A68&lt;DATE(YEAR(A68),MONTH($G$11),DAY($G$11)),DATE(YEAR(A68),MONTH($G$11),DAY($G$11)),IF(A68&lt;DATE(YEAR(A68),MONTH($G$12),DAY($G$12)),DATE(YEAR(A68),MONTH($G$12),DAY($G$12)),DATE(YEAR(A68)+1,MONTH($G$9),DAY($G$9))))))</f>
        <v/>
      </c>
      <c r="B69" s="832" t="str">
        <f t="shared" si="10"/>
        <v/>
      </c>
      <c r="C69" s="792" t="str">
        <f>IF(AND(ISNUMBER($A69),C$57&gt;C$58),IFERROR(VLOOKUP($A69,$A$97:C$116,C$9+2,0),0)+IFERROR(VLOOKUP($A69,$A$131:C$150,C$9+2,0),0)+IFERROR(VLOOKUP($A69,$A$165:C$184,C$9+2,0),0)+IFERROR(VLOOKUP($A69,$A$199:C$218,C$9+2,0),0)+IFERROR(VLOOKUP($A69,$A$233:C$252,C$9+2,0),0)+IFERROR(VLOOKUP($A69,$A$267:C$286,C$9+2,0),0)+IFERROR(VLOOKUP($A69,$A$301:C$320,C$9+2,0),0)+IFERROR(VLOOKUP($A69,$A$335:C$354,C$9+2,0),0),"")</f>
        <v/>
      </c>
      <c r="D69" s="792" t="str">
        <f>IF(AND(ISNUMBER($A69),D$57&gt;D$58),IFERROR(VLOOKUP($A69,$A$97:D$116,D$9+2,0),0)+IFERROR(VLOOKUP($A69,$A$131:D$150,D$9+2,0),0)+IFERROR(VLOOKUP($A69,$A$165:D$184,D$9+2,0),0)+IFERROR(VLOOKUP($A69,$A$199:D$218,D$9+2,0),0)+IFERROR(VLOOKUP($A69,$A$233:D$252,D$9+2,0),0)+IFERROR(VLOOKUP($A69,$A$267:D$286,D$9+2,0),0)+IFERROR(VLOOKUP($A69,$A$301:D$320,D$9+2,0),0)+IFERROR(VLOOKUP($A69,$A$335:D$354,D$9+2,0),0),"")</f>
        <v/>
      </c>
      <c r="E69" s="792" t="str">
        <f>IF(AND(ISNUMBER($A69),E$57&gt;E$58),IFERROR(VLOOKUP($A69,$A$97:E$116,E$9+2,0),0)+IFERROR(VLOOKUP($A69,$A$131:E$150,E$9+2,0),0)+IFERROR(VLOOKUP($A69,$A$165:E$184,E$9+2,0),0)+IFERROR(VLOOKUP($A69,$A$199:E$218,E$9+2,0),0)+IFERROR(VLOOKUP($A69,$A$233:E$252,E$9+2,0),0)+IFERROR(VLOOKUP($A69,$A$267:E$286,E$9+2,0),0)+IFERROR(VLOOKUP($A69,$A$301:E$320,E$9+2,0),0)+IFERROR(VLOOKUP($A69,$A$335:E$354,E$9+2,0),0),"")</f>
        <v/>
      </c>
      <c r="F69" s="792" t="str">
        <f>IF(AND(ISNUMBER($A69),F$57&gt;F$58),IFERROR(VLOOKUP($A69,$A$97:F$116,F$9+2,0),0)+IFERROR(VLOOKUP($A69,$A$131:F$150,F$9+2,0),0)+IFERROR(VLOOKUP($A69,$A$165:F$184,F$9+2,0),0)+IFERROR(VLOOKUP($A69,$A$199:F$218,F$9+2,0),0)+IFERROR(VLOOKUP($A69,$A$233:F$252,F$9+2,0),0)+IFERROR(VLOOKUP($A69,$A$267:F$286,F$9+2,0),0)+IFERROR(VLOOKUP($A69,$A$301:F$320,F$9+2,0),0)+IFERROR(VLOOKUP($A69,$A$335:F$354,F$9+2,0),0),"")</f>
        <v/>
      </c>
      <c r="G69" s="792" t="str">
        <f>IF(AND(ISNUMBER($A69),G$57&gt;G$58),IFERROR(VLOOKUP($A69,$A$97:G$116,G$9+2,0),0)+IFERROR(VLOOKUP($A69,$A$131:G$150,G$9+2,0),0)+IFERROR(VLOOKUP($A69,$A$165:G$184,G$9+2,0),0)+IFERROR(VLOOKUP($A69,$A$199:G$218,G$9+2,0),0)+IFERROR(VLOOKUP($A69,$A$233:G$252,G$9+2,0),0)+IFERROR(VLOOKUP($A69,$A$267:G$286,G$9+2,0),0)+IFERROR(VLOOKUP($A69,$A$301:G$320,G$9+2,0),0)+IFERROR(VLOOKUP($A69,$A$335:G$354,G$9+2,0),0),"")</f>
        <v/>
      </c>
      <c r="H69" s="792" t="str">
        <f>IF(AND(ISNUMBER($A69),H$57&gt;H$58),IFERROR(VLOOKUP($A69,$A$97:H$116,H$9+2,0),0)+IFERROR(VLOOKUP($A69,$A$131:H$150,H$9+2,0),0)+IFERROR(VLOOKUP($A69,$A$165:H$184,H$9+2,0),0)+IFERROR(VLOOKUP($A69,$A$199:H$218,H$9+2,0),0)+IFERROR(VLOOKUP($A69,$A$233:H$252,H$9+2,0),0)+IFERROR(VLOOKUP($A69,$A$267:H$286,H$9+2,0),0)+IFERROR(VLOOKUP($A69,$A$301:H$320,H$9+2,0),0)+IFERROR(VLOOKUP($A69,$A$335:H$354,H$9+2,0),0),"")</f>
        <v/>
      </c>
      <c r="I69" s="792" t="str">
        <f>IF(AND(ISNUMBER($A69),I$57&gt;I$58),IFERROR(VLOOKUP($A69,$A$97:I$116,I$9+2,0),0)+IFERROR(VLOOKUP($A69,$A$131:I$150,I$9+2,0),0)+IFERROR(VLOOKUP($A69,$A$165:I$184,I$9+2,0),0)+IFERROR(VLOOKUP($A69,$A$199:I$218,I$9+2,0),0)+IFERROR(VLOOKUP($A69,$A$233:I$252,I$9+2,0),0)+IFERROR(VLOOKUP($A69,$A$267:I$286,I$9+2,0),0)+IFERROR(VLOOKUP($A69,$A$301:I$320,I$9+2,0),0)+IFERROR(VLOOKUP($A69,$A$335:I$354,I$9+2,0),0),"")</f>
        <v/>
      </c>
      <c r="J69" s="792" t="str">
        <f>IF(AND(ISNUMBER($A69),J$57&gt;J$58),IFERROR(VLOOKUP($A69,$A$97:J$116,J$9+2,0),0)+IFERROR(VLOOKUP($A69,$A$131:J$150,J$9+2,0),0)+IFERROR(VLOOKUP($A69,$A$165:J$184,J$9+2,0),0)+IFERROR(VLOOKUP($A69,$A$199:J$218,J$9+2,0),0)+IFERROR(VLOOKUP($A69,$A$233:J$252,J$9+2,0),0)+IFERROR(VLOOKUP($A69,$A$267:J$286,J$9+2,0),0)+IFERROR(VLOOKUP($A69,$A$301:J$320,J$9+2,0),0)+IFERROR(VLOOKUP($A69,$A$335:J$354,J$9+2,0),0),"")</f>
        <v/>
      </c>
      <c r="K69" s="792" t="str">
        <f>IF(AND(ISNUMBER($A69),K$57&gt;K$58),IFERROR(VLOOKUP($A69,$A$97:K$116,K$9+2,0),0)+IFERROR(VLOOKUP($A69,$A$131:K$150,K$9+2,0),0)+IFERROR(VLOOKUP($A69,$A$165:K$184,K$9+2,0),0)+IFERROR(VLOOKUP($A69,$A$199:K$218,K$9+2,0),0)+IFERROR(VLOOKUP($A69,$A$233:K$252,K$9+2,0),0)+IFERROR(VLOOKUP($A69,$A$267:K$286,K$9+2,0),0)+IFERROR(VLOOKUP($A69,$A$301:K$320,K$9+2,0),0)+IFERROR(VLOOKUP($A69,$A$335:K$354,K$9+2,0),0),"")</f>
        <v/>
      </c>
      <c r="L69" s="792" t="str">
        <f>IF(AND(ISNUMBER($A69),L$57&gt;L$58),IFERROR(VLOOKUP($A69,$A$97:L$116,L$9+2,0),0)+IFERROR(VLOOKUP($A69,$A$131:L$150,L$9+2,0),0)+IFERROR(VLOOKUP($A69,$A$165:L$184,L$9+2,0),0)+IFERROR(VLOOKUP($A69,$A$199:L$218,L$9+2,0),0)+IFERROR(VLOOKUP($A69,$A$233:L$252,L$9+2,0),0)+IFERROR(VLOOKUP($A69,$A$267:L$286,L$9+2,0),0)+IFERROR(VLOOKUP($A69,$A$301:L$320,L$9+2,0),0)+IFERROR(VLOOKUP($A69,$A$335:L$354,L$9+2,0),0),"")</f>
        <v/>
      </c>
      <c r="M69" s="792" t="str">
        <f>IF(AND(ISNUMBER($A69),M$57&gt;M$58),IFERROR(VLOOKUP($A69,$A$97:M$116,M$9+2,0),0)+IFERROR(VLOOKUP($A69,$A$131:M$150,M$9+2,0),0)+IFERROR(VLOOKUP($A69,$A$165:M$184,M$9+2,0),0)+IFERROR(VLOOKUP($A69,$A$199:M$218,M$9+2,0),0)+IFERROR(VLOOKUP($A69,$A$233:M$252,M$9+2,0),0)+IFERROR(VLOOKUP($A69,$A$267:M$286,M$9+2,0),0)+IFERROR(VLOOKUP($A69,$A$301:M$320,M$9+2,0),0)+IFERROR(VLOOKUP($A69,$A$335:M$354,M$9+2,0),0),"")</f>
        <v/>
      </c>
      <c r="N69" s="766"/>
      <c r="O69" s="766"/>
    </row>
    <row r="70" spans="1:15" x14ac:dyDescent="0.2">
      <c r="A70" s="791" t="str">
        <f>IF($B$54=COUNT($A$62:$A69),"",IF(A69&lt;DATE(YEAR(A69),MONTH($G$10),DAY($G$10)),DATE(YEAR(A69),MONTH($G$10),DAY($G$10)),IF(A69&lt;DATE(YEAR(A69),MONTH($G$11),DAY($G$11)),DATE(YEAR(A69),MONTH($G$11),DAY($G$11)),IF(A69&lt;DATE(YEAR(A69),MONTH($G$12),DAY($G$12)),DATE(YEAR(A69),MONTH($G$12),DAY($G$12)),DATE(YEAR(A69)+1,MONTH($G$9),DAY($G$9))))))</f>
        <v/>
      </c>
      <c r="B70" s="832" t="str">
        <f t="shared" si="10"/>
        <v/>
      </c>
      <c r="C70" s="792" t="str">
        <f>IF(AND(ISNUMBER($A70),C$57&gt;C$58),IFERROR(VLOOKUP($A70,$A$97:C$116,C$9+2,0),0)+IFERROR(VLOOKUP($A70,$A$131:C$150,C$9+2,0),0)+IFERROR(VLOOKUP($A70,$A$165:C$184,C$9+2,0),0)+IFERROR(VLOOKUP($A70,$A$199:C$218,C$9+2,0),0)+IFERROR(VLOOKUP($A70,$A$233:C$252,C$9+2,0),0)+IFERROR(VLOOKUP($A70,$A$267:C$286,C$9+2,0),0)+IFERROR(VLOOKUP($A70,$A$301:C$320,C$9+2,0),0)+IFERROR(VLOOKUP($A70,$A$335:C$354,C$9+2,0),0),"")</f>
        <v/>
      </c>
      <c r="D70" s="792" t="str">
        <f>IF(AND(ISNUMBER($A70),D$57&gt;D$58),IFERROR(VLOOKUP($A70,$A$97:D$116,D$9+2,0),0)+IFERROR(VLOOKUP($A70,$A$131:D$150,D$9+2,0),0)+IFERROR(VLOOKUP($A70,$A$165:D$184,D$9+2,0),0)+IFERROR(VLOOKUP($A70,$A$199:D$218,D$9+2,0),0)+IFERROR(VLOOKUP($A70,$A$233:D$252,D$9+2,0),0)+IFERROR(VLOOKUP($A70,$A$267:D$286,D$9+2,0),0)+IFERROR(VLOOKUP($A70,$A$301:D$320,D$9+2,0),0)+IFERROR(VLOOKUP($A70,$A$335:D$354,D$9+2,0),0),"")</f>
        <v/>
      </c>
      <c r="E70" s="792" t="str">
        <f>IF(AND(ISNUMBER($A70),E$57&gt;E$58),IFERROR(VLOOKUP($A70,$A$97:E$116,E$9+2,0),0)+IFERROR(VLOOKUP($A70,$A$131:E$150,E$9+2,0),0)+IFERROR(VLOOKUP($A70,$A$165:E$184,E$9+2,0),0)+IFERROR(VLOOKUP($A70,$A$199:E$218,E$9+2,0),0)+IFERROR(VLOOKUP($A70,$A$233:E$252,E$9+2,0),0)+IFERROR(VLOOKUP($A70,$A$267:E$286,E$9+2,0),0)+IFERROR(VLOOKUP($A70,$A$301:E$320,E$9+2,0),0)+IFERROR(VLOOKUP($A70,$A$335:E$354,E$9+2,0),0),"")</f>
        <v/>
      </c>
      <c r="F70" s="792" t="str">
        <f>IF(AND(ISNUMBER($A70),F$57&gt;F$58),IFERROR(VLOOKUP($A70,$A$97:F$116,F$9+2,0),0)+IFERROR(VLOOKUP($A70,$A$131:F$150,F$9+2,0),0)+IFERROR(VLOOKUP($A70,$A$165:F$184,F$9+2,0),0)+IFERROR(VLOOKUP($A70,$A$199:F$218,F$9+2,0),0)+IFERROR(VLOOKUP($A70,$A$233:F$252,F$9+2,0),0)+IFERROR(VLOOKUP($A70,$A$267:F$286,F$9+2,0),0)+IFERROR(VLOOKUP($A70,$A$301:F$320,F$9+2,0),0)+IFERROR(VLOOKUP($A70,$A$335:F$354,F$9+2,0),0),"")</f>
        <v/>
      </c>
      <c r="G70" s="792" t="str">
        <f>IF(AND(ISNUMBER($A70),G$57&gt;G$58),IFERROR(VLOOKUP($A70,$A$97:G$116,G$9+2,0),0)+IFERROR(VLOOKUP($A70,$A$131:G$150,G$9+2,0),0)+IFERROR(VLOOKUP($A70,$A$165:G$184,G$9+2,0),0)+IFERROR(VLOOKUP($A70,$A$199:G$218,G$9+2,0),0)+IFERROR(VLOOKUP($A70,$A$233:G$252,G$9+2,0),0)+IFERROR(VLOOKUP($A70,$A$267:G$286,G$9+2,0),0)+IFERROR(VLOOKUP($A70,$A$301:G$320,G$9+2,0),0)+IFERROR(VLOOKUP($A70,$A$335:G$354,G$9+2,0),0),"")</f>
        <v/>
      </c>
      <c r="H70" s="792" t="str">
        <f>IF(AND(ISNUMBER($A70),H$57&gt;H$58),IFERROR(VLOOKUP($A70,$A$97:H$116,H$9+2,0),0)+IFERROR(VLOOKUP($A70,$A$131:H$150,H$9+2,0),0)+IFERROR(VLOOKUP($A70,$A$165:H$184,H$9+2,0),0)+IFERROR(VLOOKUP($A70,$A$199:H$218,H$9+2,0),0)+IFERROR(VLOOKUP($A70,$A$233:H$252,H$9+2,0),0)+IFERROR(VLOOKUP($A70,$A$267:H$286,H$9+2,0),0)+IFERROR(VLOOKUP($A70,$A$301:H$320,H$9+2,0),0)+IFERROR(VLOOKUP($A70,$A$335:H$354,H$9+2,0),0),"")</f>
        <v/>
      </c>
      <c r="I70" s="792" t="str">
        <f>IF(AND(ISNUMBER($A70),I$57&gt;I$58),IFERROR(VLOOKUP($A70,$A$97:I$116,I$9+2,0),0)+IFERROR(VLOOKUP($A70,$A$131:I$150,I$9+2,0),0)+IFERROR(VLOOKUP($A70,$A$165:I$184,I$9+2,0),0)+IFERROR(VLOOKUP($A70,$A$199:I$218,I$9+2,0),0)+IFERROR(VLOOKUP($A70,$A$233:I$252,I$9+2,0),0)+IFERROR(VLOOKUP($A70,$A$267:I$286,I$9+2,0),0)+IFERROR(VLOOKUP($A70,$A$301:I$320,I$9+2,0),0)+IFERROR(VLOOKUP($A70,$A$335:I$354,I$9+2,0),0),"")</f>
        <v/>
      </c>
      <c r="J70" s="792" t="str">
        <f>IF(AND(ISNUMBER($A70),J$57&gt;J$58),IFERROR(VLOOKUP($A70,$A$97:J$116,J$9+2,0),0)+IFERROR(VLOOKUP($A70,$A$131:J$150,J$9+2,0),0)+IFERROR(VLOOKUP($A70,$A$165:J$184,J$9+2,0),0)+IFERROR(VLOOKUP($A70,$A$199:J$218,J$9+2,0),0)+IFERROR(VLOOKUP($A70,$A$233:J$252,J$9+2,0),0)+IFERROR(VLOOKUP($A70,$A$267:J$286,J$9+2,0),0)+IFERROR(VLOOKUP($A70,$A$301:J$320,J$9+2,0),0)+IFERROR(VLOOKUP($A70,$A$335:J$354,J$9+2,0),0),"")</f>
        <v/>
      </c>
      <c r="K70" s="792" t="str">
        <f>IF(AND(ISNUMBER($A70),K$57&gt;K$58),IFERROR(VLOOKUP($A70,$A$97:K$116,K$9+2,0),0)+IFERROR(VLOOKUP($A70,$A$131:K$150,K$9+2,0),0)+IFERROR(VLOOKUP($A70,$A$165:K$184,K$9+2,0),0)+IFERROR(VLOOKUP($A70,$A$199:K$218,K$9+2,0),0)+IFERROR(VLOOKUP($A70,$A$233:K$252,K$9+2,0),0)+IFERROR(VLOOKUP($A70,$A$267:K$286,K$9+2,0),0)+IFERROR(VLOOKUP($A70,$A$301:K$320,K$9+2,0),0)+IFERROR(VLOOKUP($A70,$A$335:K$354,K$9+2,0),0),"")</f>
        <v/>
      </c>
      <c r="L70" s="792" t="str">
        <f>IF(AND(ISNUMBER($A70),L$57&gt;L$58),IFERROR(VLOOKUP($A70,$A$97:L$116,L$9+2,0),0)+IFERROR(VLOOKUP($A70,$A$131:L$150,L$9+2,0),0)+IFERROR(VLOOKUP($A70,$A$165:L$184,L$9+2,0),0)+IFERROR(VLOOKUP($A70,$A$199:L$218,L$9+2,0),0)+IFERROR(VLOOKUP($A70,$A$233:L$252,L$9+2,0),0)+IFERROR(VLOOKUP($A70,$A$267:L$286,L$9+2,0),0)+IFERROR(VLOOKUP($A70,$A$301:L$320,L$9+2,0),0)+IFERROR(VLOOKUP($A70,$A$335:L$354,L$9+2,0),0),"")</f>
        <v/>
      </c>
      <c r="M70" s="792" t="str">
        <f>IF(AND(ISNUMBER($A70),M$57&gt;M$58),IFERROR(VLOOKUP($A70,$A$97:M$116,M$9+2,0),0)+IFERROR(VLOOKUP($A70,$A$131:M$150,M$9+2,0),0)+IFERROR(VLOOKUP($A70,$A$165:M$184,M$9+2,0),0)+IFERROR(VLOOKUP($A70,$A$199:M$218,M$9+2,0),0)+IFERROR(VLOOKUP($A70,$A$233:M$252,M$9+2,0),0)+IFERROR(VLOOKUP($A70,$A$267:M$286,M$9+2,0),0)+IFERROR(VLOOKUP($A70,$A$301:M$320,M$9+2,0),0)+IFERROR(VLOOKUP($A70,$A$335:M$354,M$9+2,0),0),"")</f>
        <v/>
      </c>
      <c r="N70" s="766"/>
      <c r="O70" s="766"/>
    </row>
    <row r="71" spans="1:15" x14ac:dyDescent="0.2">
      <c r="A71" s="791" t="str">
        <f>IF($B$54=COUNT($A$62:$A70),"",IF(A70&lt;DATE(YEAR(A70),MONTH($G$10),DAY($G$10)),DATE(YEAR(A70),MONTH($G$10),DAY($G$10)),IF(A70&lt;DATE(YEAR(A70),MONTH($G$11),DAY($G$11)),DATE(YEAR(A70),MONTH($G$11),DAY($G$11)),IF(A70&lt;DATE(YEAR(A70),MONTH($G$12),DAY($G$12)),DATE(YEAR(A70),MONTH($G$12),DAY($G$12)),DATE(YEAR(A70)+1,MONTH($G$9),DAY($G$9))))))</f>
        <v/>
      </c>
      <c r="B71" s="832" t="str">
        <f t="shared" si="10"/>
        <v/>
      </c>
      <c r="C71" s="792" t="str">
        <f>IF(AND(ISNUMBER($A71),C$57&gt;C$58),IFERROR(VLOOKUP($A71,$A$97:C$116,C$9+2,0),0)+IFERROR(VLOOKUP($A71,$A$131:C$150,C$9+2,0),0)+IFERROR(VLOOKUP($A71,$A$165:C$184,C$9+2,0),0)+IFERROR(VLOOKUP($A71,$A$199:C$218,C$9+2,0),0)+IFERROR(VLOOKUP($A71,$A$233:C$252,C$9+2,0),0)+IFERROR(VLOOKUP($A71,$A$267:C$286,C$9+2,0),0)+IFERROR(VLOOKUP($A71,$A$301:C$320,C$9+2,0),0)+IFERROR(VLOOKUP($A71,$A$335:C$354,C$9+2,0),0),"")</f>
        <v/>
      </c>
      <c r="D71" s="792" t="str">
        <f>IF(AND(ISNUMBER($A71),D$57&gt;D$58),IFERROR(VLOOKUP($A71,$A$97:D$116,D$9+2,0),0)+IFERROR(VLOOKUP($A71,$A$131:D$150,D$9+2,0),0)+IFERROR(VLOOKUP($A71,$A$165:D$184,D$9+2,0),0)+IFERROR(VLOOKUP($A71,$A$199:D$218,D$9+2,0),0)+IFERROR(VLOOKUP($A71,$A$233:D$252,D$9+2,0),0)+IFERROR(VLOOKUP($A71,$A$267:D$286,D$9+2,0),0)+IFERROR(VLOOKUP($A71,$A$301:D$320,D$9+2,0),0)+IFERROR(VLOOKUP($A71,$A$335:D$354,D$9+2,0),0),"")</f>
        <v/>
      </c>
      <c r="E71" s="792" t="str">
        <f>IF(AND(ISNUMBER($A71),E$57&gt;E$58),IFERROR(VLOOKUP($A71,$A$97:E$116,E$9+2,0),0)+IFERROR(VLOOKUP($A71,$A$131:E$150,E$9+2,0),0)+IFERROR(VLOOKUP($A71,$A$165:E$184,E$9+2,0),0)+IFERROR(VLOOKUP($A71,$A$199:E$218,E$9+2,0),0)+IFERROR(VLOOKUP($A71,$A$233:E$252,E$9+2,0),0)+IFERROR(VLOOKUP($A71,$A$267:E$286,E$9+2,0),0)+IFERROR(VLOOKUP($A71,$A$301:E$320,E$9+2,0),0)+IFERROR(VLOOKUP($A71,$A$335:E$354,E$9+2,0),0),"")</f>
        <v/>
      </c>
      <c r="F71" s="792" t="str">
        <f>IF(AND(ISNUMBER($A71),F$57&gt;F$58),IFERROR(VLOOKUP($A71,$A$97:F$116,F$9+2,0),0)+IFERROR(VLOOKUP($A71,$A$131:F$150,F$9+2,0),0)+IFERROR(VLOOKUP($A71,$A$165:F$184,F$9+2,0),0)+IFERROR(VLOOKUP($A71,$A$199:F$218,F$9+2,0),0)+IFERROR(VLOOKUP($A71,$A$233:F$252,F$9+2,0),0)+IFERROR(VLOOKUP($A71,$A$267:F$286,F$9+2,0),0)+IFERROR(VLOOKUP($A71,$A$301:F$320,F$9+2,0),0)+IFERROR(VLOOKUP($A71,$A$335:F$354,F$9+2,0),0),"")</f>
        <v/>
      </c>
      <c r="G71" s="792" t="str">
        <f>IF(AND(ISNUMBER($A71),G$57&gt;G$58),IFERROR(VLOOKUP($A71,$A$97:G$116,G$9+2,0),0)+IFERROR(VLOOKUP($A71,$A$131:G$150,G$9+2,0),0)+IFERROR(VLOOKUP($A71,$A$165:G$184,G$9+2,0),0)+IFERROR(VLOOKUP($A71,$A$199:G$218,G$9+2,0),0)+IFERROR(VLOOKUP($A71,$A$233:G$252,G$9+2,0),0)+IFERROR(VLOOKUP($A71,$A$267:G$286,G$9+2,0),0)+IFERROR(VLOOKUP($A71,$A$301:G$320,G$9+2,0),0)+IFERROR(VLOOKUP($A71,$A$335:G$354,G$9+2,0),0),"")</f>
        <v/>
      </c>
      <c r="H71" s="792" t="str">
        <f>IF(AND(ISNUMBER($A71),H$57&gt;H$58),IFERROR(VLOOKUP($A71,$A$97:H$116,H$9+2,0),0)+IFERROR(VLOOKUP($A71,$A$131:H$150,H$9+2,0),0)+IFERROR(VLOOKUP($A71,$A$165:H$184,H$9+2,0),0)+IFERROR(VLOOKUP($A71,$A$199:H$218,H$9+2,0),0)+IFERROR(VLOOKUP($A71,$A$233:H$252,H$9+2,0),0)+IFERROR(VLOOKUP($A71,$A$267:H$286,H$9+2,0),0)+IFERROR(VLOOKUP($A71,$A$301:H$320,H$9+2,0),0)+IFERROR(VLOOKUP($A71,$A$335:H$354,H$9+2,0),0),"")</f>
        <v/>
      </c>
      <c r="I71" s="792" t="str">
        <f>IF(AND(ISNUMBER($A71),I$57&gt;I$58),IFERROR(VLOOKUP($A71,$A$97:I$116,I$9+2,0),0)+IFERROR(VLOOKUP($A71,$A$131:I$150,I$9+2,0),0)+IFERROR(VLOOKUP($A71,$A$165:I$184,I$9+2,0),0)+IFERROR(VLOOKUP($A71,$A$199:I$218,I$9+2,0),0)+IFERROR(VLOOKUP($A71,$A$233:I$252,I$9+2,0),0)+IFERROR(VLOOKUP($A71,$A$267:I$286,I$9+2,0),0)+IFERROR(VLOOKUP($A71,$A$301:I$320,I$9+2,0),0)+IFERROR(VLOOKUP($A71,$A$335:I$354,I$9+2,0),0),"")</f>
        <v/>
      </c>
      <c r="J71" s="792" t="str">
        <f>IF(AND(ISNUMBER($A71),J$57&gt;J$58),IFERROR(VLOOKUP($A71,$A$97:J$116,J$9+2,0),0)+IFERROR(VLOOKUP($A71,$A$131:J$150,J$9+2,0),0)+IFERROR(VLOOKUP($A71,$A$165:J$184,J$9+2,0),0)+IFERROR(VLOOKUP($A71,$A$199:J$218,J$9+2,0),0)+IFERROR(VLOOKUP($A71,$A$233:J$252,J$9+2,0),0)+IFERROR(VLOOKUP($A71,$A$267:J$286,J$9+2,0),0)+IFERROR(VLOOKUP($A71,$A$301:J$320,J$9+2,0),0)+IFERROR(VLOOKUP($A71,$A$335:J$354,J$9+2,0),0),"")</f>
        <v/>
      </c>
      <c r="K71" s="792" t="str">
        <f>IF(AND(ISNUMBER($A71),K$57&gt;K$58),IFERROR(VLOOKUP($A71,$A$97:K$116,K$9+2,0),0)+IFERROR(VLOOKUP($A71,$A$131:K$150,K$9+2,0),0)+IFERROR(VLOOKUP($A71,$A$165:K$184,K$9+2,0),0)+IFERROR(VLOOKUP($A71,$A$199:K$218,K$9+2,0),0)+IFERROR(VLOOKUP($A71,$A$233:K$252,K$9+2,0),0)+IFERROR(VLOOKUP($A71,$A$267:K$286,K$9+2,0),0)+IFERROR(VLOOKUP($A71,$A$301:K$320,K$9+2,0),0)+IFERROR(VLOOKUP($A71,$A$335:K$354,K$9+2,0),0),"")</f>
        <v/>
      </c>
      <c r="L71" s="792" t="str">
        <f>IF(AND(ISNUMBER($A71),L$57&gt;L$58),IFERROR(VLOOKUP($A71,$A$97:L$116,L$9+2,0),0)+IFERROR(VLOOKUP($A71,$A$131:L$150,L$9+2,0),0)+IFERROR(VLOOKUP($A71,$A$165:L$184,L$9+2,0),0)+IFERROR(VLOOKUP($A71,$A$199:L$218,L$9+2,0),0)+IFERROR(VLOOKUP($A71,$A$233:L$252,L$9+2,0),0)+IFERROR(VLOOKUP($A71,$A$267:L$286,L$9+2,0),0)+IFERROR(VLOOKUP($A71,$A$301:L$320,L$9+2,0),0)+IFERROR(VLOOKUP($A71,$A$335:L$354,L$9+2,0),0),"")</f>
        <v/>
      </c>
      <c r="M71" s="792" t="str">
        <f>IF(AND(ISNUMBER($A71),M$57&gt;M$58),IFERROR(VLOOKUP($A71,$A$97:M$116,M$9+2,0),0)+IFERROR(VLOOKUP($A71,$A$131:M$150,M$9+2,0),0)+IFERROR(VLOOKUP($A71,$A$165:M$184,M$9+2,0),0)+IFERROR(VLOOKUP($A71,$A$199:M$218,M$9+2,0),0)+IFERROR(VLOOKUP($A71,$A$233:M$252,M$9+2,0),0)+IFERROR(VLOOKUP($A71,$A$267:M$286,M$9+2,0),0)+IFERROR(VLOOKUP($A71,$A$301:M$320,M$9+2,0),0)+IFERROR(VLOOKUP($A71,$A$335:M$354,M$9+2,0),0),"")</f>
        <v/>
      </c>
      <c r="N71" s="766"/>
      <c r="O71" s="766"/>
    </row>
    <row r="72" spans="1:15" x14ac:dyDescent="0.2">
      <c r="A72" s="791" t="str">
        <f>IF($B$54=COUNT($A$62:$A71),"",IF(A71&lt;DATE(YEAR(A71),MONTH($G$10),DAY($G$10)),DATE(YEAR(A71),MONTH($G$10),DAY($G$10)),IF(A71&lt;DATE(YEAR(A71),MONTH($G$11),DAY($G$11)),DATE(YEAR(A71),MONTH($G$11),DAY($G$11)),IF(A71&lt;DATE(YEAR(A71),MONTH($G$12),DAY($G$12)),DATE(YEAR(A71),MONTH($G$12),DAY($G$12)),DATE(YEAR(A71)+1,MONTH($G$9),DAY($G$9))))))</f>
        <v/>
      </c>
      <c r="B72" s="832" t="str">
        <f t="shared" si="10"/>
        <v/>
      </c>
      <c r="C72" s="792" t="str">
        <f>IF(AND(ISNUMBER($A72),C$57&gt;C$58),IFERROR(VLOOKUP($A72,$A$97:C$116,C$9+2,0),0)+IFERROR(VLOOKUP($A72,$A$131:C$150,C$9+2,0),0)+IFERROR(VLOOKUP($A72,$A$165:C$184,C$9+2,0),0)+IFERROR(VLOOKUP($A72,$A$199:C$218,C$9+2,0),0)+IFERROR(VLOOKUP($A72,$A$233:C$252,C$9+2,0),0)+IFERROR(VLOOKUP($A72,$A$267:C$286,C$9+2,0),0)+IFERROR(VLOOKUP($A72,$A$301:C$320,C$9+2,0),0)+IFERROR(VLOOKUP($A72,$A$335:C$354,C$9+2,0),0),"")</f>
        <v/>
      </c>
      <c r="D72" s="792" t="str">
        <f>IF(AND(ISNUMBER($A72),D$57&gt;D$58),IFERROR(VLOOKUP($A72,$A$97:D$116,D$9+2,0),0)+IFERROR(VLOOKUP($A72,$A$131:D$150,D$9+2,0),0)+IFERROR(VLOOKUP($A72,$A$165:D$184,D$9+2,0),0)+IFERROR(VLOOKUP($A72,$A$199:D$218,D$9+2,0),0)+IFERROR(VLOOKUP($A72,$A$233:D$252,D$9+2,0),0)+IFERROR(VLOOKUP($A72,$A$267:D$286,D$9+2,0),0)+IFERROR(VLOOKUP($A72,$A$301:D$320,D$9+2,0),0)+IFERROR(VLOOKUP($A72,$A$335:D$354,D$9+2,0),0),"")</f>
        <v/>
      </c>
      <c r="E72" s="792" t="str">
        <f>IF(AND(ISNUMBER($A72),E$57&gt;E$58),IFERROR(VLOOKUP($A72,$A$97:E$116,E$9+2,0),0)+IFERROR(VLOOKUP($A72,$A$131:E$150,E$9+2,0),0)+IFERROR(VLOOKUP($A72,$A$165:E$184,E$9+2,0),0)+IFERROR(VLOOKUP($A72,$A$199:E$218,E$9+2,0),0)+IFERROR(VLOOKUP($A72,$A$233:E$252,E$9+2,0),0)+IFERROR(VLOOKUP($A72,$A$267:E$286,E$9+2,0),0)+IFERROR(VLOOKUP($A72,$A$301:E$320,E$9+2,0),0)+IFERROR(VLOOKUP($A72,$A$335:E$354,E$9+2,0),0),"")</f>
        <v/>
      </c>
      <c r="F72" s="792" t="str">
        <f>IF(AND(ISNUMBER($A72),F$57&gt;F$58),IFERROR(VLOOKUP($A72,$A$97:F$116,F$9+2,0),0)+IFERROR(VLOOKUP($A72,$A$131:F$150,F$9+2,0),0)+IFERROR(VLOOKUP($A72,$A$165:F$184,F$9+2,0),0)+IFERROR(VLOOKUP($A72,$A$199:F$218,F$9+2,0),0)+IFERROR(VLOOKUP($A72,$A$233:F$252,F$9+2,0),0)+IFERROR(VLOOKUP($A72,$A$267:F$286,F$9+2,0),0)+IFERROR(VLOOKUP($A72,$A$301:F$320,F$9+2,0),0)+IFERROR(VLOOKUP($A72,$A$335:F$354,F$9+2,0),0),"")</f>
        <v/>
      </c>
      <c r="G72" s="792" t="str">
        <f>IF(AND(ISNUMBER($A72),G$57&gt;G$58),IFERROR(VLOOKUP($A72,$A$97:G$116,G$9+2,0),0)+IFERROR(VLOOKUP($A72,$A$131:G$150,G$9+2,0),0)+IFERROR(VLOOKUP($A72,$A$165:G$184,G$9+2,0),0)+IFERROR(VLOOKUP($A72,$A$199:G$218,G$9+2,0),0)+IFERROR(VLOOKUP($A72,$A$233:G$252,G$9+2,0),0)+IFERROR(VLOOKUP($A72,$A$267:G$286,G$9+2,0),0)+IFERROR(VLOOKUP($A72,$A$301:G$320,G$9+2,0),0)+IFERROR(VLOOKUP($A72,$A$335:G$354,G$9+2,0),0),"")</f>
        <v/>
      </c>
      <c r="H72" s="792" t="str">
        <f>IF(AND(ISNUMBER($A72),H$57&gt;H$58),IFERROR(VLOOKUP($A72,$A$97:H$116,H$9+2,0),0)+IFERROR(VLOOKUP($A72,$A$131:H$150,H$9+2,0),0)+IFERROR(VLOOKUP($A72,$A$165:H$184,H$9+2,0),0)+IFERROR(VLOOKUP($A72,$A$199:H$218,H$9+2,0),0)+IFERROR(VLOOKUP($A72,$A$233:H$252,H$9+2,0),0)+IFERROR(VLOOKUP($A72,$A$267:H$286,H$9+2,0),0)+IFERROR(VLOOKUP($A72,$A$301:H$320,H$9+2,0),0)+IFERROR(VLOOKUP($A72,$A$335:H$354,H$9+2,0),0),"")</f>
        <v/>
      </c>
      <c r="I72" s="792" t="str">
        <f>IF(AND(ISNUMBER($A72),I$57&gt;I$58),IFERROR(VLOOKUP($A72,$A$97:I$116,I$9+2,0),0)+IFERROR(VLOOKUP($A72,$A$131:I$150,I$9+2,0),0)+IFERROR(VLOOKUP($A72,$A$165:I$184,I$9+2,0),0)+IFERROR(VLOOKUP($A72,$A$199:I$218,I$9+2,0),0)+IFERROR(VLOOKUP($A72,$A$233:I$252,I$9+2,0),0)+IFERROR(VLOOKUP($A72,$A$267:I$286,I$9+2,0),0)+IFERROR(VLOOKUP($A72,$A$301:I$320,I$9+2,0),0)+IFERROR(VLOOKUP($A72,$A$335:I$354,I$9+2,0),0),"")</f>
        <v/>
      </c>
      <c r="J72" s="792" t="str">
        <f>IF(AND(ISNUMBER($A72),J$57&gt;J$58),IFERROR(VLOOKUP($A72,$A$97:J$116,J$9+2,0),0)+IFERROR(VLOOKUP($A72,$A$131:J$150,J$9+2,0),0)+IFERROR(VLOOKUP($A72,$A$165:J$184,J$9+2,0),0)+IFERROR(VLOOKUP($A72,$A$199:J$218,J$9+2,0),0)+IFERROR(VLOOKUP($A72,$A$233:J$252,J$9+2,0),0)+IFERROR(VLOOKUP($A72,$A$267:J$286,J$9+2,0),0)+IFERROR(VLOOKUP($A72,$A$301:J$320,J$9+2,0),0)+IFERROR(VLOOKUP($A72,$A$335:J$354,J$9+2,0),0),"")</f>
        <v/>
      </c>
      <c r="K72" s="792" t="str">
        <f>IF(AND(ISNUMBER($A72),K$57&gt;K$58),IFERROR(VLOOKUP($A72,$A$97:K$116,K$9+2,0),0)+IFERROR(VLOOKUP($A72,$A$131:K$150,K$9+2,0),0)+IFERROR(VLOOKUP($A72,$A$165:K$184,K$9+2,0),0)+IFERROR(VLOOKUP($A72,$A$199:K$218,K$9+2,0),0)+IFERROR(VLOOKUP($A72,$A$233:K$252,K$9+2,0),0)+IFERROR(VLOOKUP($A72,$A$267:K$286,K$9+2,0),0)+IFERROR(VLOOKUP($A72,$A$301:K$320,K$9+2,0),0)+IFERROR(VLOOKUP($A72,$A$335:K$354,K$9+2,0),0),"")</f>
        <v/>
      </c>
      <c r="L72" s="792" t="str">
        <f>IF(AND(ISNUMBER($A72),L$57&gt;L$58),IFERROR(VLOOKUP($A72,$A$97:L$116,L$9+2,0),0)+IFERROR(VLOOKUP($A72,$A$131:L$150,L$9+2,0),0)+IFERROR(VLOOKUP($A72,$A$165:L$184,L$9+2,0),0)+IFERROR(VLOOKUP($A72,$A$199:L$218,L$9+2,0),0)+IFERROR(VLOOKUP($A72,$A$233:L$252,L$9+2,0),0)+IFERROR(VLOOKUP($A72,$A$267:L$286,L$9+2,0),0)+IFERROR(VLOOKUP($A72,$A$301:L$320,L$9+2,0),0)+IFERROR(VLOOKUP($A72,$A$335:L$354,L$9+2,0),0),"")</f>
        <v/>
      </c>
      <c r="M72" s="792" t="str">
        <f>IF(AND(ISNUMBER($A72),M$57&gt;M$58),IFERROR(VLOOKUP($A72,$A$97:M$116,M$9+2,0),0)+IFERROR(VLOOKUP($A72,$A$131:M$150,M$9+2,0),0)+IFERROR(VLOOKUP($A72,$A$165:M$184,M$9+2,0),0)+IFERROR(VLOOKUP($A72,$A$199:M$218,M$9+2,0),0)+IFERROR(VLOOKUP($A72,$A$233:M$252,M$9+2,0),0)+IFERROR(VLOOKUP($A72,$A$267:M$286,M$9+2,0),0)+IFERROR(VLOOKUP($A72,$A$301:M$320,M$9+2,0),0)+IFERROR(VLOOKUP($A72,$A$335:M$354,M$9+2,0),0),"")</f>
        <v/>
      </c>
      <c r="N72" s="766"/>
      <c r="O72" s="766"/>
    </row>
    <row r="73" spans="1:15" x14ac:dyDescent="0.2">
      <c r="A73" s="791" t="str">
        <f>IF($B$54=COUNT($A$62:$A72),"",IF(A72&lt;DATE(YEAR(A72),MONTH($G$10),DAY($G$10)),DATE(YEAR(A72),MONTH($G$10),DAY($G$10)),IF(A72&lt;DATE(YEAR(A72),MONTH($G$11),DAY($G$11)),DATE(YEAR(A72),MONTH($G$11),DAY($G$11)),IF(A72&lt;DATE(YEAR(A72),MONTH($G$12),DAY($G$12)),DATE(YEAR(A72),MONTH($G$12),DAY($G$12)),DATE(YEAR(A72)+1,MONTH($G$9),DAY($G$9))))))</f>
        <v/>
      </c>
      <c r="B73" s="832" t="str">
        <f t="shared" si="10"/>
        <v/>
      </c>
      <c r="C73" s="792" t="str">
        <f>IF(AND(ISNUMBER($A73),C$57&gt;C$58),IFERROR(VLOOKUP($A73,$A$97:C$116,C$9+2,0),0)+IFERROR(VLOOKUP($A73,$A$131:C$150,C$9+2,0),0)+IFERROR(VLOOKUP($A73,$A$165:C$184,C$9+2,0),0)+IFERROR(VLOOKUP($A73,$A$199:C$218,C$9+2,0),0)+IFERROR(VLOOKUP($A73,$A$233:C$252,C$9+2,0),0)+IFERROR(VLOOKUP($A73,$A$267:C$286,C$9+2,0),0)+IFERROR(VLOOKUP($A73,$A$301:C$320,C$9+2,0),0)+IFERROR(VLOOKUP($A73,$A$335:C$354,C$9+2,0),0),"")</f>
        <v/>
      </c>
      <c r="D73" s="792" t="str">
        <f>IF(AND(ISNUMBER($A73),D$57&gt;D$58),IFERROR(VLOOKUP($A73,$A$97:D$116,D$9+2,0),0)+IFERROR(VLOOKUP($A73,$A$131:D$150,D$9+2,0),0)+IFERROR(VLOOKUP($A73,$A$165:D$184,D$9+2,0),0)+IFERROR(VLOOKUP($A73,$A$199:D$218,D$9+2,0),0)+IFERROR(VLOOKUP($A73,$A$233:D$252,D$9+2,0),0)+IFERROR(VLOOKUP($A73,$A$267:D$286,D$9+2,0),0)+IFERROR(VLOOKUP($A73,$A$301:D$320,D$9+2,0),0)+IFERROR(VLOOKUP($A73,$A$335:D$354,D$9+2,0),0),"")</f>
        <v/>
      </c>
      <c r="E73" s="792" t="str">
        <f>IF(AND(ISNUMBER($A73),E$57&gt;E$58),IFERROR(VLOOKUP($A73,$A$97:E$116,E$9+2,0),0)+IFERROR(VLOOKUP($A73,$A$131:E$150,E$9+2,0),0)+IFERROR(VLOOKUP($A73,$A$165:E$184,E$9+2,0),0)+IFERROR(VLOOKUP($A73,$A$199:E$218,E$9+2,0),0)+IFERROR(VLOOKUP($A73,$A$233:E$252,E$9+2,0),0)+IFERROR(VLOOKUP($A73,$A$267:E$286,E$9+2,0),0)+IFERROR(VLOOKUP($A73,$A$301:E$320,E$9+2,0),0)+IFERROR(VLOOKUP($A73,$A$335:E$354,E$9+2,0),0),"")</f>
        <v/>
      </c>
      <c r="F73" s="792" t="str">
        <f>IF(AND(ISNUMBER($A73),F$57&gt;F$58),IFERROR(VLOOKUP($A73,$A$97:F$116,F$9+2,0),0)+IFERROR(VLOOKUP($A73,$A$131:F$150,F$9+2,0),0)+IFERROR(VLOOKUP($A73,$A$165:F$184,F$9+2,0),0)+IFERROR(VLOOKUP($A73,$A$199:F$218,F$9+2,0),0)+IFERROR(VLOOKUP($A73,$A$233:F$252,F$9+2,0),0)+IFERROR(VLOOKUP($A73,$A$267:F$286,F$9+2,0),0)+IFERROR(VLOOKUP($A73,$A$301:F$320,F$9+2,0),0)+IFERROR(VLOOKUP($A73,$A$335:F$354,F$9+2,0),0),"")</f>
        <v/>
      </c>
      <c r="G73" s="792" t="str">
        <f>IF(AND(ISNUMBER($A73),G$57&gt;G$58),IFERROR(VLOOKUP($A73,$A$97:G$116,G$9+2,0),0)+IFERROR(VLOOKUP($A73,$A$131:G$150,G$9+2,0),0)+IFERROR(VLOOKUP($A73,$A$165:G$184,G$9+2,0),0)+IFERROR(VLOOKUP($A73,$A$199:G$218,G$9+2,0),0)+IFERROR(VLOOKUP($A73,$A$233:G$252,G$9+2,0),0)+IFERROR(VLOOKUP($A73,$A$267:G$286,G$9+2,0),0)+IFERROR(VLOOKUP($A73,$A$301:G$320,G$9+2,0),0)+IFERROR(VLOOKUP($A73,$A$335:G$354,G$9+2,0),0),"")</f>
        <v/>
      </c>
      <c r="H73" s="792" t="str">
        <f>IF(AND(ISNUMBER($A73),H$57&gt;H$58),IFERROR(VLOOKUP($A73,$A$97:H$116,H$9+2,0),0)+IFERROR(VLOOKUP($A73,$A$131:H$150,H$9+2,0),0)+IFERROR(VLOOKUP($A73,$A$165:H$184,H$9+2,0),0)+IFERROR(VLOOKUP($A73,$A$199:H$218,H$9+2,0),0)+IFERROR(VLOOKUP($A73,$A$233:H$252,H$9+2,0),0)+IFERROR(VLOOKUP($A73,$A$267:H$286,H$9+2,0),0)+IFERROR(VLOOKUP($A73,$A$301:H$320,H$9+2,0),0)+IFERROR(VLOOKUP($A73,$A$335:H$354,H$9+2,0),0),"")</f>
        <v/>
      </c>
      <c r="I73" s="792" t="str">
        <f>IF(AND(ISNUMBER($A73),I$57&gt;I$58),IFERROR(VLOOKUP($A73,$A$97:I$116,I$9+2,0),0)+IFERROR(VLOOKUP($A73,$A$131:I$150,I$9+2,0),0)+IFERROR(VLOOKUP($A73,$A$165:I$184,I$9+2,0),0)+IFERROR(VLOOKUP($A73,$A$199:I$218,I$9+2,0),0)+IFERROR(VLOOKUP($A73,$A$233:I$252,I$9+2,0),0)+IFERROR(VLOOKUP($A73,$A$267:I$286,I$9+2,0),0)+IFERROR(VLOOKUP($A73,$A$301:I$320,I$9+2,0),0)+IFERROR(VLOOKUP($A73,$A$335:I$354,I$9+2,0),0),"")</f>
        <v/>
      </c>
      <c r="J73" s="792" t="str">
        <f>IF(AND(ISNUMBER($A73),J$57&gt;J$58),IFERROR(VLOOKUP($A73,$A$97:J$116,J$9+2,0),0)+IFERROR(VLOOKUP($A73,$A$131:J$150,J$9+2,0),0)+IFERROR(VLOOKUP($A73,$A$165:J$184,J$9+2,0),0)+IFERROR(VLOOKUP($A73,$A$199:J$218,J$9+2,0),0)+IFERROR(VLOOKUP($A73,$A$233:J$252,J$9+2,0),0)+IFERROR(VLOOKUP($A73,$A$267:J$286,J$9+2,0),0)+IFERROR(VLOOKUP($A73,$A$301:J$320,J$9+2,0),0)+IFERROR(VLOOKUP($A73,$A$335:J$354,J$9+2,0),0),"")</f>
        <v/>
      </c>
      <c r="K73" s="792" t="str">
        <f>IF(AND(ISNUMBER($A73),K$57&gt;K$58),IFERROR(VLOOKUP($A73,$A$97:K$116,K$9+2,0),0)+IFERROR(VLOOKUP($A73,$A$131:K$150,K$9+2,0),0)+IFERROR(VLOOKUP($A73,$A$165:K$184,K$9+2,0),0)+IFERROR(VLOOKUP($A73,$A$199:K$218,K$9+2,0),0)+IFERROR(VLOOKUP($A73,$A$233:K$252,K$9+2,0),0)+IFERROR(VLOOKUP($A73,$A$267:K$286,K$9+2,0),0)+IFERROR(VLOOKUP($A73,$A$301:K$320,K$9+2,0),0)+IFERROR(VLOOKUP($A73,$A$335:K$354,K$9+2,0),0),"")</f>
        <v/>
      </c>
      <c r="L73" s="792" t="str">
        <f>IF(AND(ISNUMBER($A73),L$57&gt;L$58),IFERROR(VLOOKUP($A73,$A$97:L$116,L$9+2,0),0)+IFERROR(VLOOKUP($A73,$A$131:L$150,L$9+2,0),0)+IFERROR(VLOOKUP($A73,$A$165:L$184,L$9+2,0),0)+IFERROR(VLOOKUP($A73,$A$199:L$218,L$9+2,0),0)+IFERROR(VLOOKUP($A73,$A$233:L$252,L$9+2,0),0)+IFERROR(VLOOKUP($A73,$A$267:L$286,L$9+2,0),0)+IFERROR(VLOOKUP($A73,$A$301:L$320,L$9+2,0),0)+IFERROR(VLOOKUP($A73,$A$335:L$354,L$9+2,0),0),"")</f>
        <v/>
      </c>
      <c r="M73" s="792" t="str">
        <f>IF(AND(ISNUMBER($A73),M$57&gt;M$58),IFERROR(VLOOKUP($A73,$A$97:M$116,M$9+2,0),0)+IFERROR(VLOOKUP($A73,$A$131:M$150,M$9+2,0),0)+IFERROR(VLOOKUP($A73,$A$165:M$184,M$9+2,0),0)+IFERROR(VLOOKUP($A73,$A$199:M$218,M$9+2,0),0)+IFERROR(VLOOKUP($A73,$A$233:M$252,M$9+2,0),0)+IFERROR(VLOOKUP($A73,$A$267:M$286,M$9+2,0),0)+IFERROR(VLOOKUP($A73,$A$301:M$320,M$9+2,0),0)+IFERROR(VLOOKUP($A73,$A$335:M$354,M$9+2,0),0),"")</f>
        <v/>
      </c>
      <c r="N73" s="766"/>
      <c r="O73" s="766"/>
    </row>
    <row r="74" spans="1:15" x14ac:dyDescent="0.2">
      <c r="A74" s="791" t="str">
        <f>IF($B$54=COUNT($A$62:$A73),"",IF(A73&lt;DATE(YEAR(A73),MONTH($G$10),DAY($G$10)),DATE(YEAR(A73),MONTH($G$10),DAY($G$10)),IF(A73&lt;DATE(YEAR(A73),MONTH($G$11),DAY($G$11)),DATE(YEAR(A73),MONTH($G$11),DAY($G$11)),IF(A73&lt;DATE(YEAR(A73),MONTH($G$12),DAY($G$12)),DATE(YEAR(A73),MONTH($G$12),DAY($G$12)),DATE(YEAR(A73)+1,MONTH($G$9),DAY($G$9))))))</f>
        <v/>
      </c>
      <c r="B74" s="832" t="str">
        <f t="shared" si="10"/>
        <v/>
      </c>
      <c r="C74" s="792" t="str">
        <f>IF(AND(ISNUMBER($A74),C$57&gt;C$58),IFERROR(VLOOKUP($A74,$A$97:C$116,C$9+2,0),0)+IFERROR(VLOOKUP($A74,$A$131:C$150,C$9+2,0),0)+IFERROR(VLOOKUP($A74,$A$165:C$184,C$9+2,0),0)+IFERROR(VLOOKUP($A74,$A$199:C$218,C$9+2,0),0)+IFERROR(VLOOKUP($A74,$A$233:C$252,C$9+2,0),0)+IFERROR(VLOOKUP($A74,$A$267:C$286,C$9+2,0),0)+IFERROR(VLOOKUP($A74,$A$301:C$320,C$9+2,0),0)+IFERROR(VLOOKUP($A74,$A$335:C$354,C$9+2,0),0),"")</f>
        <v/>
      </c>
      <c r="D74" s="792" t="str">
        <f>IF(AND(ISNUMBER($A74),D$57&gt;D$58),IFERROR(VLOOKUP($A74,$A$97:D$116,D$9+2,0),0)+IFERROR(VLOOKUP($A74,$A$131:D$150,D$9+2,0),0)+IFERROR(VLOOKUP($A74,$A$165:D$184,D$9+2,0),0)+IFERROR(VLOOKUP($A74,$A$199:D$218,D$9+2,0),0)+IFERROR(VLOOKUP($A74,$A$233:D$252,D$9+2,0),0)+IFERROR(VLOOKUP($A74,$A$267:D$286,D$9+2,0),0)+IFERROR(VLOOKUP($A74,$A$301:D$320,D$9+2,0),0)+IFERROR(VLOOKUP($A74,$A$335:D$354,D$9+2,0),0),"")</f>
        <v/>
      </c>
      <c r="E74" s="792" t="str">
        <f>IF(AND(ISNUMBER($A74),E$57&gt;E$58),IFERROR(VLOOKUP($A74,$A$97:E$116,E$9+2,0),0)+IFERROR(VLOOKUP($A74,$A$131:E$150,E$9+2,0),0)+IFERROR(VLOOKUP($A74,$A$165:E$184,E$9+2,0),0)+IFERROR(VLOOKUP($A74,$A$199:E$218,E$9+2,0),0)+IFERROR(VLOOKUP($A74,$A$233:E$252,E$9+2,0),0)+IFERROR(VLOOKUP($A74,$A$267:E$286,E$9+2,0),0)+IFERROR(VLOOKUP($A74,$A$301:E$320,E$9+2,0),0)+IFERROR(VLOOKUP($A74,$A$335:E$354,E$9+2,0),0),"")</f>
        <v/>
      </c>
      <c r="F74" s="792" t="str">
        <f>IF(AND(ISNUMBER($A74),F$57&gt;F$58),IFERROR(VLOOKUP($A74,$A$97:F$116,F$9+2,0),0)+IFERROR(VLOOKUP($A74,$A$131:F$150,F$9+2,0),0)+IFERROR(VLOOKUP($A74,$A$165:F$184,F$9+2,0),0)+IFERROR(VLOOKUP($A74,$A$199:F$218,F$9+2,0),0)+IFERROR(VLOOKUP($A74,$A$233:F$252,F$9+2,0),0)+IFERROR(VLOOKUP($A74,$A$267:F$286,F$9+2,0),0)+IFERROR(VLOOKUP($A74,$A$301:F$320,F$9+2,0),0)+IFERROR(VLOOKUP($A74,$A$335:F$354,F$9+2,0),0),"")</f>
        <v/>
      </c>
      <c r="G74" s="792" t="str">
        <f>IF(AND(ISNUMBER($A74),G$57&gt;G$58),IFERROR(VLOOKUP($A74,$A$97:G$116,G$9+2,0),0)+IFERROR(VLOOKUP($A74,$A$131:G$150,G$9+2,0),0)+IFERROR(VLOOKUP($A74,$A$165:G$184,G$9+2,0),0)+IFERROR(VLOOKUP($A74,$A$199:G$218,G$9+2,0),0)+IFERROR(VLOOKUP($A74,$A$233:G$252,G$9+2,0),0)+IFERROR(VLOOKUP($A74,$A$267:G$286,G$9+2,0),0)+IFERROR(VLOOKUP($A74,$A$301:G$320,G$9+2,0),0)+IFERROR(VLOOKUP($A74,$A$335:G$354,G$9+2,0),0),"")</f>
        <v/>
      </c>
      <c r="H74" s="792" t="str">
        <f>IF(AND(ISNUMBER($A74),H$57&gt;H$58),IFERROR(VLOOKUP($A74,$A$97:H$116,H$9+2,0),0)+IFERROR(VLOOKUP($A74,$A$131:H$150,H$9+2,0),0)+IFERROR(VLOOKUP($A74,$A$165:H$184,H$9+2,0),0)+IFERROR(VLOOKUP($A74,$A$199:H$218,H$9+2,0),0)+IFERROR(VLOOKUP($A74,$A$233:H$252,H$9+2,0),0)+IFERROR(VLOOKUP($A74,$A$267:H$286,H$9+2,0),0)+IFERROR(VLOOKUP($A74,$A$301:H$320,H$9+2,0),0)+IFERROR(VLOOKUP($A74,$A$335:H$354,H$9+2,0),0),"")</f>
        <v/>
      </c>
      <c r="I74" s="792" t="str">
        <f>IF(AND(ISNUMBER($A74),I$57&gt;I$58),IFERROR(VLOOKUP($A74,$A$97:I$116,I$9+2,0),0)+IFERROR(VLOOKUP($A74,$A$131:I$150,I$9+2,0),0)+IFERROR(VLOOKUP($A74,$A$165:I$184,I$9+2,0),0)+IFERROR(VLOOKUP($A74,$A$199:I$218,I$9+2,0),0)+IFERROR(VLOOKUP($A74,$A$233:I$252,I$9+2,0),0)+IFERROR(VLOOKUP($A74,$A$267:I$286,I$9+2,0),0)+IFERROR(VLOOKUP($A74,$A$301:I$320,I$9+2,0),0)+IFERROR(VLOOKUP($A74,$A$335:I$354,I$9+2,0),0),"")</f>
        <v/>
      </c>
      <c r="J74" s="792" t="str">
        <f>IF(AND(ISNUMBER($A74),J$57&gt;J$58),IFERROR(VLOOKUP($A74,$A$97:J$116,J$9+2,0),0)+IFERROR(VLOOKUP($A74,$A$131:J$150,J$9+2,0),0)+IFERROR(VLOOKUP($A74,$A$165:J$184,J$9+2,0),0)+IFERROR(VLOOKUP($A74,$A$199:J$218,J$9+2,0),0)+IFERROR(VLOOKUP($A74,$A$233:J$252,J$9+2,0),0)+IFERROR(VLOOKUP($A74,$A$267:J$286,J$9+2,0),0)+IFERROR(VLOOKUP($A74,$A$301:J$320,J$9+2,0),0)+IFERROR(VLOOKUP($A74,$A$335:J$354,J$9+2,0),0),"")</f>
        <v/>
      </c>
      <c r="K74" s="792" t="str">
        <f>IF(AND(ISNUMBER($A74),K$57&gt;K$58),IFERROR(VLOOKUP($A74,$A$97:K$116,K$9+2,0),0)+IFERROR(VLOOKUP($A74,$A$131:K$150,K$9+2,0),0)+IFERROR(VLOOKUP($A74,$A$165:K$184,K$9+2,0),0)+IFERROR(VLOOKUP($A74,$A$199:K$218,K$9+2,0),0)+IFERROR(VLOOKUP($A74,$A$233:K$252,K$9+2,0),0)+IFERROR(VLOOKUP($A74,$A$267:K$286,K$9+2,0),0)+IFERROR(VLOOKUP($A74,$A$301:K$320,K$9+2,0),0)+IFERROR(VLOOKUP($A74,$A$335:K$354,K$9+2,0),0),"")</f>
        <v/>
      </c>
      <c r="L74" s="792" t="str">
        <f>IF(AND(ISNUMBER($A74),L$57&gt;L$58),IFERROR(VLOOKUP($A74,$A$97:L$116,L$9+2,0),0)+IFERROR(VLOOKUP($A74,$A$131:L$150,L$9+2,0),0)+IFERROR(VLOOKUP($A74,$A$165:L$184,L$9+2,0),0)+IFERROR(VLOOKUP($A74,$A$199:L$218,L$9+2,0),0)+IFERROR(VLOOKUP($A74,$A$233:L$252,L$9+2,0),0)+IFERROR(VLOOKUP($A74,$A$267:L$286,L$9+2,0),0)+IFERROR(VLOOKUP($A74,$A$301:L$320,L$9+2,0),0)+IFERROR(VLOOKUP($A74,$A$335:L$354,L$9+2,0),0),"")</f>
        <v/>
      </c>
      <c r="M74" s="792" t="str">
        <f>IF(AND(ISNUMBER($A74),M$57&gt;M$58),IFERROR(VLOOKUP($A74,$A$97:M$116,M$9+2,0),0)+IFERROR(VLOOKUP($A74,$A$131:M$150,M$9+2,0),0)+IFERROR(VLOOKUP($A74,$A$165:M$184,M$9+2,0),0)+IFERROR(VLOOKUP($A74,$A$199:M$218,M$9+2,0),0)+IFERROR(VLOOKUP($A74,$A$233:M$252,M$9+2,0),0)+IFERROR(VLOOKUP($A74,$A$267:M$286,M$9+2,0),0)+IFERROR(VLOOKUP($A74,$A$301:M$320,M$9+2,0),0)+IFERROR(VLOOKUP($A74,$A$335:M$354,M$9+2,0),0),"")</f>
        <v/>
      </c>
      <c r="N74" s="766"/>
      <c r="O74" s="766"/>
    </row>
    <row r="75" spans="1:15" x14ac:dyDescent="0.2">
      <c r="A75" s="791" t="str">
        <f>IF($B$54=COUNT($A$62:$A74),"",IF(A74&lt;DATE(YEAR(A74),MONTH($G$10),DAY($G$10)),DATE(YEAR(A74),MONTH($G$10),DAY($G$10)),IF(A74&lt;DATE(YEAR(A74),MONTH($G$11),DAY($G$11)),DATE(YEAR(A74),MONTH($G$11),DAY($G$11)),IF(A74&lt;DATE(YEAR(A74),MONTH($G$12),DAY($G$12)),DATE(YEAR(A74),MONTH($G$12),DAY($G$12)),DATE(YEAR(A74)+1,MONTH($G$9),DAY($G$9))))))</f>
        <v/>
      </c>
      <c r="B75" s="832" t="str">
        <f t="shared" si="10"/>
        <v/>
      </c>
      <c r="C75" s="792" t="str">
        <f>IF(AND(ISNUMBER($A75),C$57&gt;C$58),IFERROR(VLOOKUP($A75,$A$97:C$116,C$9+2,0),0)+IFERROR(VLOOKUP($A75,$A$131:C$150,C$9+2,0),0)+IFERROR(VLOOKUP($A75,$A$165:C$184,C$9+2,0),0)+IFERROR(VLOOKUP($A75,$A$199:C$218,C$9+2,0),0)+IFERROR(VLOOKUP($A75,$A$233:C$252,C$9+2,0),0)+IFERROR(VLOOKUP($A75,$A$267:C$286,C$9+2,0),0)+IFERROR(VLOOKUP($A75,$A$301:C$320,C$9+2,0),0)+IFERROR(VLOOKUP($A75,$A$335:C$354,C$9+2,0),0),"")</f>
        <v/>
      </c>
      <c r="D75" s="792" t="str">
        <f>IF(AND(ISNUMBER($A75),D$57&gt;D$58),IFERROR(VLOOKUP($A75,$A$97:D$116,D$9+2,0),0)+IFERROR(VLOOKUP($A75,$A$131:D$150,D$9+2,0),0)+IFERROR(VLOOKUP($A75,$A$165:D$184,D$9+2,0),0)+IFERROR(VLOOKUP($A75,$A$199:D$218,D$9+2,0),0)+IFERROR(VLOOKUP($A75,$A$233:D$252,D$9+2,0),0)+IFERROR(VLOOKUP($A75,$A$267:D$286,D$9+2,0),0)+IFERROR(VLOOKUP($A75,$A$301:D$320,D$9+2,0),0)+IFERROR(VLOOKUP($A75,$A$335:D$354,D$9+2,0),0),"")</f>
        <v/>
      </c>
      <c r="E75" s="792" t="str">
        <f>IF(AND(ISNUMBER($A75),E$57&gt;E$58),IFERROR(VLOOKUP($A75,$A$97:E$116,E$9+2,0),0)+IFERROR(VLOOKUP($A75,$A$131:E$150,E$9+2,0),0)+IFERROR(VLOOKUP($A75,$A$165:E$184,E$9+2,0),0)+IFERROR(VLOOKUP($A75,$A$199:E$218,E$9+2,0),0)+IFERROR(VLOOKUP($A75,$A$233:E$252,E$9+2,0),0)+IFERROR(VLOOKUP($A75,$A$267:E$286,E$9+2,0),0)+IFERROR(VLOOKUP($A75,$A$301:E$320,E$9+2,0),0)+IFERROR(VLOOKUP($A75,$A$335:E$354,E$9+2,0),0),"")</f>
        <v/>
      </c>
      <c r="F75" s="792" t="str">
        <f>IF(AND(ISNUMBER($A75),F$57&gt;F$58),IFERROR(VLOOKUP($A75,$A$97:F$116,F$9+2,0),0)+IFERROR(VLOOKUP($A75,$A$131:F$150,F$9+2,0),0)+IFERROR(VLOOKUP($A75,$A$165:F$184,F$9+2,0),0)+IFERROR(VLOOKUP($A75,$A$199:F$218,F$9+2,0),0)+IFERROR(VLOOKUP($A75,$A$233:F$252,F$9+2,0),0)+IFERROR(VLOOKUP($A75,$A$267:F$286,F$9+2,0),0)+IFERROR(VLOOKUP($A75,$A$301:F$320,F$9+2,0),0)+IFERROR(VLOOKUP($A75,$A$335:F$354,F$9+2,0),0),"")</f>
        <v/>
      </c>
      <c r="G75" s="792" t="str">
        <f>IF(AND(ISNUMBER($A75),G$57&gt;G$58),IFERROR(VLOOKUP($A75,$A$97:G$116,G$9+2,0),0)+IFERROR(VLOOKUP($A75,$A$131:G$150,G$9+2,0),0)+IFERROR(VLOOKUP($A75,$A$165:G$184,G$9+2,0),0)+IFERROR(VLOOKUP($A75,$A$199:G$218,G$9+2,0),0)+IFERROR(VLOOKUP($A75,$A$233:G$252,G$9+2,0),0)+IFERROR(VLOOKUP($A75,$A$267:G$286,G$9+2,0),0)+IFERROR(VLOOKUP($A75,$A$301:G$320,G$9+2,0),0)+IFERROR(VLOOKUP($A75,$A$335:G$354,G$9+2,0),0),"")</f>
        <v/>
      </c>
      <c r="H75" s="792" t="str">
        <f>IF(AND(ISNUMBER($A75),H$57&gt;H$58),IFERROR(VLOOKUP($A75,$A$97:H$116,H$9+2,0),0)+IFERROR(VLOOKUP($A75,$A$131:H$150,H$9+2,0),0)+IFERROR(VLOOKUP($A75,$A$165:H$184,H$9+2,0),0)+IFERROR(VLOOKUP($A75,$A$199:H$218,H$9+2,0),0)+IFERROR(VLOOKUP($A75,$A$233:H$252,H$9+2,0),0)+IFERROR(VLOOKUP($A75,$A$267:H$286,H$9+2,0),0)+IFERROR(VLOOKUP($A75,$A$301:H$320,H$9+2,0),0)+IFERROR(VLOOKUP($A75,$A$335:H$354,H$9+2,0),0),"")</f>
        <v/>
      </c>
      <c r="I75" s="792" t="str">
        <f>IF(AND(ISNUMBER($A75),I$57&gt;I$58),IFERROR(VLOOKUP($A75,$A$97:I$116,I$9+2,0),0)+IFERROR(VLOOKUP($A75,$A$131:I$150,I$9+2,0),0)+IFERROR(VLOOKUP($A75,$A$165:I$184,I$9+2,0),0)+IFERROR(VLOOKUP($A75,$A$199:I$218,I$9+2,0),0)+IFERROR(VLOOKUP($A75,$A$233:I$252,I$9+2,0),0)+IFERROR(VLOOKUP($A75,$A$267:I$286,I$9+2,0),0)+IFERROR(VLOOKUP($A75,$A$301:I$320,I$9+2,0),0)+IFERROR(VLOOKUP($A75,$A$335:I$354,I$9+2,0),0),"")</f>
        <v/>
      </c>
      <c r="J75" s="792" t="str">
        <f>IF(AND(ISNUMBER($A75),J$57&gt;J$58),IFERROR(VLOOKUP($A75,$A$97:J$116,J$9+2,0),0)+IFERROR(VLOOKUP($A75,$A$131:J$150,J$9+2,0),0)+IFERROR(VLOOKUP($A75,$A$165:J$184,J$9+2,0),0)+IFERROR(VLOOKUP($A75,$A$199:J$218,J$9+2,0),0)+IFERROR(VLOOKUP($A75,$A$233:J$252,J$9+2,0),0)+IFERROR(VLOOKUP($A75,$A$267:J$286,J$9+2,0),0)+IFERROR(VLOOKUP($A75,$A$301:J$320,J$9+2,0),0)+IFERROR(VLOOKUP($A75,$A$335:J$354,J$9+2,0),0),"")</f>
        <v/>
      </c>
      <c r="K75" s="792" t="str">
        <f>IF(AND(ISNUMBER($A75),K$57&gt;K$58),IFERROR(VLOOKUP($A75,$A$97:K$116,K$9+2,0),0)+IFERROR(VLOOKUP($A75,$A$131:K$150,K$9+2,0),0)+IFERROR(VLOOKUP($A75,$A$165:K$184,K$9+2,0),0)+IFERROR(VLOOKUP($A75,$A$199:K$218,K$9+2,0),0)+IFERROR(VLOOKUP($A75,$A$233:K$252,K$9+2,0),0)+IFERROR(VLOOKUP($A75,$A$267:K$286,K$9+2,0),0)+IFERROR(VLOOKUP($A75,$A$301:K$320,K$9+2,0),0)+IFERROR(VLOOKUP($A75,$A$335:K$354,K$9+2,0),0),"")</f>
        <v/>
      </c>
      <c r="L75" s="792" t="str">
        <f>IF(AND(ISNUMBER($A75),L$57&gt;L$58),IFERROR(VLOOKUP($A75,$A$97:L$116,L$9+2,0),0)+IFERROR(VLOOKUP($A75,$A$131:L$150,L$9+2,0),0)+IFERROR(VLOOKUP($A75,$A$165:L$184,L$9+2,0),0)+IFERROR(VLOOKUP($A75,$A$199:L$218,L$9+2,0),0)+IFERROR(VLOOKUP($A75,$A$233:L$252,L$9+2,0),0)+IFERROR(VLOOKUP($A75,$A$267:L$286,L$9+2,0),0)+IFERROR(VLOOKUP($A75,$A$301:L$320,L$9+2,0),0)+IFERROR(VLOOKUP($A75,$A$335:L$354,L$9+2,0),0),"")</f>
        <v/>
      </c>
      <c r="M75" s="792" t="str">
        <f>IF(AND(ISNUMBER($A75),M$57&gt;M$58),IFERROR(VLOOKUP($A75,$A$97:M$116,M$9+2,0),0)+IFERROR(VLOOKUP($A75,$A$131:M$150,M$9+2,0),0)+IFERROR(VLOOKUP($A75,$A$165:M$184,M$9+2,0),0)+IFERROR(VLOOKUP($A75,$A$199:M$218,M$9+2,0),0)+IFERROR(VLOOKUP($A75,$A$233:M$252,M$9+2,0),0)+IFERROR(VLOOKUP($A75,$A$267:M$286,M$9+2,0),0)+IFERROR(VLOOKUP($A75,$A$301:M$320,M$9+2,0),0)+IFERROR(VLOOKUP($A75,$A$335:M$354,M$9+2,0),0),"")</f>
        <v/>
      </c>
      <c r="N75" s="766"/>
      <c r="O75" s="766"/>
    </row>
    <row r="76" spans="1:15" x14ac:dyDescent="0.2">
      <c r="A76" s="791" t="str">
        <f>IF($B$54=COUNT($A$62:$A75),"",IF(A75&lt;DATE(YEAR(A75),MONTH($G$10),DAY($G$10)),DATE(YEAR(A75),MONTH($G$10),DAY($G$10)),IF(A75&lt;DATE(YEAR(A75),MONTH($G$11),DAY($G$11)),DATE(YEAR(A75),MONTH($G$11),DAY($G$11)),IF(A75&lt;DATE(YEAR(A75),MONTH($G$12),DAY($G$12)),DATE(YEAR(A75),MONTH($G$12),DAY($G$12)),DATE(YEAR(A75)+1,MONTH($G$9),DAY($G$9))))))</f>
        <v/>
      </c>
      <c r="B76" s="832" t="str">
        <f t="shared" si="10"/>
        <v/>
      </c>
      <c r="C76" s="792" t="str">
        <f>IF(AND(ISNUMBER($A76),C$57&gt;C$58),IFERROR(VLOOKUP($A76,$A$97:C$116,C$9+2,0),0)+IFERROR(VLOOKUP($A76,$A$131:C$150,C$9+2,0),0)+IFERROR(VLOOKUP($A76,$A$165:C$184,C$9+2,0),0)+IFERROR(VLOOKUP($A76,$A$199:C$218,C$9+2,0),0)+IFERROR(VLOOKUP($A76,$A$233:C$252,C$9+2,0),0)+IFERROR(VLOOKUP($A76,$A$267:C$286,C$9+2,0),0)+IFERROR(VLOOKUP($A76,$A$301:C$320,C$9+2,0),0)+IFERROR(VLOOKUP($A76,$A$335:C$354,C$9+2,0),0),"")</f>
        <v/>
      </c>
      <c r="D76" s="792" t="str">
        <f>IF(AND(ISNUMBER($A76),D$57&gt;D$58),IFERROR(VLOOKUP($A76,$A$97:D$116,D$9+2,0),0)+IFERROR(VLOOKUP($A76,$A$131:D$150,D$9+2,0),0)+IFERROR(VLOOKUP($A76,$A$165:D$184,D$9+2,0),0)+IFERROR(VLOOKUP($A76,$A$199:D$218,D$9+2,0),0)+IFERROR(VLOOKUP($A76,$A$233:D$252,D$9+2,0),0)+IFERROR(VLOOKUP($A76,$A$267:D$286,D$9+2,0),0)+IFERROR(VLOOKUP($A76,$A$301:D$320,D$9+2,0),0)+IFERROR(VLOOKUP($A76,$A$335:D$354,D$9+2,0),0),"")</f>
        <v/>
      </c>
      <c r="E76" s="792" t="str">
        <f>IF(AND(ISNUMBER($A76),E$57&gt;E$58),IFERROR(VLOOKUP($A76,$A$97:E$116,E$9+2,0),0)+IFERROR(VLOOKUP($A76,$A$131:E$150,E$9+2,0),0)+IFERROR(VLOOKUP($A76,$A$165:E$184,E$9+2,0),0)+IFERROR(VLOOKUP($A76,$A$199:E$218,E$9+2,0),0)+IFERROR(VLOOKUP($A76,$A$233:E$252,E$9+2,0),0)+IFERROR(VLOOKUP($A76,$A$267:E$286,E$9+2,0),0)+IFERROR(VLOOKUP($A76,$A$301:E$320,E$9+2,0),0)+IFERROR(VLOOKUP($A76,$A$335:E$354,E$9+2,0),0),"")</f>
        <v/>
      </c>
      <c r="F76" s="792" t="str">
        <f>IF(AND(ISNUMBER($A76),F$57&gt;F$58),IFERROR(VLOOKUP($A76,$A$97:F$116,F$9+2,0),0)+IFERROR(VLOOKUP($A76,$A$131:F$150,F$9+2,0),0)+IFERROR(VLOOKUP($A76,$A$165:F$184,F$9+2,0),0)+IFERROR(VLOOKUP($A76,$A$199:F$218,F$9+2,0),0)+IFERROR(VLOOKUP($A76,$A$233:F$252,F$9+2,0),0)+IFERROR(VLOOKUP($A76,$A$267:F$286,F$9+2,0),0)+IFERROR(VLOOKUP($A76,$A$301:F$320,F$9+2,0),0)+IFERROR(VLOOKUP($A76,$A$335:F$354,F$9+2,0),0),"")</f>
        <v/>
      </c>
      <c r="G76" s="792" t="str">
        <f>IF(AND(ISNUMBER($A76),G$57&gt;G$58),IFERROR(VLOOKUP($A76,$A$97:G$116,G$9+2,0),0)+IFERROR(VLOOKUP($A76,$A$131:G$150,G$9+2,0),0)+IFERROR(VLOOKUP($A76,$A$165:G$184,G$9+2,0),0)+IFERROR(VLOOKUP($A76,$A$199:G$218,G$9+2,0),0)+IFERROR(VLOOKUP($A76,$A$233:G$252,G$9+2,0),0)+IFERROR(VLOOKUP($A76,$A$267:G$286,G$9+2,0),0)+IFERROR(VLOOKUP($A76,$A$301:G$320,G$9+2,0),0)+IFERROR(VLOOKUP($A76,$A$335:G$354,G$9+2,0),0),"")</f>
        <v/>
      </c>
      <c r="H76" s="792" t="str">
        <f>IF(AND(ISNUMBER($A76),H$57&gt;H$58),IFERROR(VLOOKUP($A76,$A$97:H$116,H$9+2,0),0)+IFERROR(VLOOKUP($A76,$A$131:H$150,H$9+2,0),0)+IFERROR(VLOOKUP($A76,$A$165:H$184,H$9+2,0),0)+IFERROR(VLOOKUP($A76,$A$199:H$218,H$9+2,0),0)+IFERROR(VLOOKUP($A76,$A$233:H$252,H$9+2,0),0)+IFERROR(VLOOKUP($A76,$A$267:H$286,H$9+2,0),0)+IFERROR(VLOOKUP($A76,$A$301:H$320,H$9+2,0),0)+IFERROR(VLOOKUP($A76,$A$335:H$354,H$9+2,0),0),"")</f>
        <v/>
      </c>
      <c r="I76" s="792" t="str">
        <f>IF(AND(ISNUMBER($A76),I$57&gt;I$58),IFERROR(VLOOKUP($A76,$A$97:I$116,I$9+2,0),0)+IFERROR(VLOOKUP($A76,$A$131:I$150,I$9+2,0),0)+IFERROR(VLOOKUP($A76,$A$165:I$184,I$9+2,0),0)+IFERROR(VLOOKUP($A76,$A$199:I$218,I$9+2,0),0)+IFERROR(VLOOKUP($A76,$A$233:I$252,I$9+2,0),0)+IFERROR(VLOOKUP($A76,$A$267:I$286,I$9+2,0),0)+IFERROR(VLOOKUP($A76,$A$301:I$320,I$9+2,0),0)+IFERROR(VLOOKUP($A76,$A$335:I$354,I$9+2,0),0),"")</f>
        <v/>
      </c>
      <c r="J76" s="792" t="str">
        <f>IF(AND(ISNUMBER($A76),J$57&gt;J$58),IFERROR(VLOOKUP($A76,$A$97:J$116,J$9+2,0),0)+IFERROR(VLOOKUP($A76,$A$131:J$150,J$9+2,0),0)+IFERROR(VLOOKUP($A76,$A$165:J$184,J$9+2,0),0)+IFERROR(VLOOKUP($A76,$A$199:J$218,J$9+2,0),0)+IFERROR(VLOOKUP($A76,$A$233:J$252,J$9+2,0),0)+IFERROR(VLOOKUP($A76,$A$267:J$286,J$9+2,0),0)+IFERROR(VLOOKUP($A76,$A$301:J$320,J$9+2,0),0)+IFERROR(VLOOKUP($A76,$A$335:J$354,J$9+2,0),0),"")</f>
        <v/>
      </c>
      <c r="K76" s="792" t="str">
        <f>IF(AND(ISNUMBER($A76),K$57&gt;K$58),IFERROR(VLOOKUP($A76,$A$97:K$116,K$9+2,0),0)+IFERROR(VLOOKUP($A76,$A$131:K$150,K$9+2,0),0)+IFERROR(VLOOKUP($A76,$A$165:K$184,K$9+2,0),0)+IFERROR(VLOOKUP($A76,$A$199:K$218,K$9+2,0),0)+IFERROR(VLOOKUP($A76,$A$233:K$252,K$9+2,0),0)+IFERROR(VLOOKUP($A76,$A$267:K$286,K$9+2,0),0)+IFERROR(VLOOKUP($A76,$A$301:K$320,K$9+2,0),0)+IFERROR(VLOOKUP($A76,$A$335:K$354,K$9+2,0),0),"")</f>
        <v/>
      </c>
      <c r="L76" s="792" t="str">
        <f>IF(AND(ISNUMBER($A76),L$57&gt;L$58),IFERROR(VLOOKUP($A76,$A$97:L$116,L$9+2,0),0)+IFERROR(VLOOKUP($A76,$A$131:L$150,L$9+2,0),0)+IFERROR(VLOOKUP($A76,$A$165:L$184,L$9+2,0),0)+IFERROR(VLOOKUP($A76,$A$199:L$218,L$9+2,0),0)+IFERROR(VLOOKUP($A76,$A$233:L$252,L$9+2,0),0)+IFERROR(VLOOKUP($A76,$A$267:L$286,L$9+2,0),0)+IFERROR(VLOOKUP($A76,$A$301:L$320,L$9+2,0),0)+IFERROR(VLOOKUP($A76,$A$335:L$354,L$9+2,0),0),"")</f>
        <v/>
      </c>
      <c r="M76" s="792" t="str">
        <f>IF(AND(ISNUMBER($A76),M$57&gt;M$58),IFERROR(VLOOKUP($A76,$A$97:M$116,M$9+2,0),0)+IFERROR(VLOOKUP($A76,$A$131:M$150,M$9+2,0),0)+IFERROR(VLOOKUP($A76,$A$165:M$184,M$9+2,0),0)+IFERROR(VLOOKUP($A76,$A$199:M$218,M$9+2,0),0)+IFERROR(VLOOKUP($A76,$A$233:M$252,M$9+2,0),0)+IFERROR(VLOOKUP($A76,$A$267:M$286,M$9+2,0),0)+IFERROR(VLOOKUP($A76,$A$301:M$320,M$9+2,0),0)+IFERROR(VLOOKUP($A76,$A$335:M$354,M$9+2,0),0),"")</f>
        <v/>
      </c>
      <c r="N76" s="766"/>
      <c r="O76" s="766"/>
    </row>
    <row r="77" spans="1:15" x14ac:dyDescent="0.2">
      <c r="A77" s="791" t="str">
        <f>IF($B$54=COUNT($A$62:$A76),"",IF(A76&lt;DATE(YEAR(A76),MONTH($G$10),DAY($G$10)),DATE(YEAR(A76),MONTH($G$10),DAY($G$10)),IF(A76&lt;DATE(YEAR(A76),MONTH($G$11),DAY($G$11)),DATE(YEAR(A76),MONTH($G$11),DAY($G$11)),IF(A76&lt;DATE(YEAR(A76),MONTH($G$12),DAY($G$12)),DATE(YEAR(A76),MONTH($G$12),DAY($G$12)),DATE(YEAR(A76)+1,MONTH($G$9),DAY($G$9))))))</f>
        <v/>
      </c>
      <c r="B77" s="832" t="str">
        <f t="shared" si="10"/>
        <v/>
      </c>
      <c r="C77" s="792" t="str">
        <f>IF(AND(ISNUMBER($A77),C$57&gt;C$58),IFERROR(VLOOKUP($A77,$A$97:C$116,C$9+2,0),0)+IFERROR(VLOOKUP($A77,$A$131:C$150,C$9+2,0),0)+IFERROR(VLOOKUP($A77,$A$165:C$184,C$9+2,0),0)+IFERROR(VLOOKUP($A77,$A$199:C$218,C$9+2,0),0)+IFERROR(VLOOKUP($A77,$A$233:C$252,C$9+2,0),0)+IFERROR(VLOOKUP($A77,$A$267:C$286,C$9+2,0),0)+IFERROR(VLOOKUP($A77,$A$301:C$320,C$9+2,0),0)+IFERROR(VLOOKUP($A77,$A$335:C$354,C$9+2,0),0),"")</f>
        <v/>
      </c>
      <c r="D77" s="792" t="str">
        <f>IF(AND(ISNUMBER($A77),D$57&gt;D$58),IFERROR(VLOOKUP($A77,$A$97:D$116,D$9+2,0),0)+IFERROR(VLOOKUP($A77,$A$131:D$150,D$9+2,0),0)+IFERROR(VLOOKUP($A77,$A$165:D$184,D$9+2,0),0)+IFERROR(VLOOKUP($A77,$A$199:D$218,D$9+2,0),0)+IFERROR(VLOOKUP($A77,$A$233:D$252,D$9+2,0),0)+IFERROR(VLOOKUP($A77,$A$267:D$286,D$9+2,0),0)+IFERROR(VLOOKUP($A77,$A$301:D$320,D$9+2,0),0)+IFERROR(VLOOKUP($A77,$A$335:D$354,D$9+2,0),0),"")</f>
        <v/>
      </c>
      <c r="E77" s="792" t="str">
        <f>IF(AND(ISNUMBER($A77),E$57&gt;E$58),IFERROR(VLOOKUP($A77,$A$97:E$116,E$9+2,0),0)+IFERROR(VLOOKUP($A77,$A$131:E$150,E$9+2,0),0)+IFERROR(VLOOKUP($A77,$A$165:E$184,E$9+2,0),0)+IFERROR(VLOOKUP($A77,$A$199:E$218,E$9+2,0),0)+IFERROR(VLOOKUP($A77,$A$233:E$252,E$9+2,0),0)+IFERROR(VLOOKUP($A77,$A$267:E$286,E$9+2,0),0)+IFERROR(VLOOKUP($A77,$A$301:E$320,E$9+2,0),0)+IFERROR(VLOOKUP($A77,$A$335:E$354,E$9+2,0),0),"")</f>
        <v/>
      </c>
      <c r="F77" s="792" t="str">
        <f>IF(AND(ISNUMBER($A77),F$57&gt;F$58),IFERROR(VLOOKUP($A77,$A$97:F$116,F$9+2,0),0)+IFERROR(VLOOKUP($A77,$A$131:F$150,F$9+2,0),0)+IFERROR(VLOOKUP($A77,$A$165:F$184,F$9+2,0),0)+IFERROR(VLOOKUP($A77,$A$199:F$218,F$9+2,0),0)+IFERROR(VLOOKUP($A77,$A$233:F$252,F$9+2,0),0)+IFERROR(VLOOKUP($A77,$A$267:F$286,F$9+2,0),0)+IFERROR(VLOOKUP($A77,$A$301:F$320,F$9+2,0),0)+IFERROR(VLOOKUP($A77,$A$335:F$354,F$9+2,0),0),"")</f>
        <v/>
      </c>
      <c r="G77" s="792" t="str">
        <f>IF(AND(ISNUMBER($A77),G$57&gt;G$58),IFERROR(VLOOKUP($A77,$A$97:G$116,G$9+2,0),0)+IFERROR(VLOOKUP($A77,$A$131:G$150,G$9+2,0),0)+IFERROR(VLOOKUP($A77,$A$165:G$184,G$9+2,0),0)+IFERROR(VLOOKUP($A77,$A$199:G$218,G$9+2,0),0)+IFERROR(VLOOKUP($A77,$A$233:G$252,G$9+2,0),0)+IFERROR(VLOOKUP($A77,$A$267:G$286,G$9+2,0),0)+IFERROR(VLOOKUP($A77,$A$301:G$320,G$9+2,0),0)+IFERROR(VLOOKUP($A77,$A$335:G$354,G$9+2,0),0),"")</f>
        <v/>
      </c>
      <c r="H77" s="792" t="str">
        <f>IF(AND(ISNUMBER($A77),H$57&gt;H$58),IFERROR(VLOOKUP($A77,$A$97:H$116,H$9+2,0),0)+IFERROR(VLOOKUP($A77,$A$131:H$150,H$9+2,0),0)+IFERROR(VLOOKUP($A77,$A$165:H$184,H$9+2,0),0)+IFERROR(VLOOKUP($A77,$A$199:H$218,H$9+2,0),0)+IFERROR(VLOOKUP($A77,$A$233:H$252,H$9+2,0),0)+IFERROR(VLOOKUP($A77,$A$267:H$286,H$9+2,0),0)+IFERROR(VLOOKUP($A77,$A$301:H$320,H$9+2,0),0)+IFERROR(VLOOKUP($A77,$A$335:H$354,H$9+2,0),0),"")</f>
        <v/>
      </c>
      <c r="I77" s="792" t="str">
        <f>IF(AND(ISNUMBER($A77),I$57&gt;I$58),IFERROR(VLOOKUP($A77,$A$97:I$116,I$9+2,0),0)+IFERROR(VLOOKUP($A77,$A$131:I$150,I$9+2,0),0)+IFERROR(VLOOKUP($A77,$A$165:I$184,I$9+2,0),0)+IFERROR(VLOOKUP($A77,$A$199:I$218,I$9+2,0),0)+IFERROR(VLOOKUP($A77,$A$233:I$252,I$9+2,0),0)+IFERROR(VLOOKUP($A77,$A$267:I$286,I$9+2,0),0)+IFERROR(VLOOKUP($A77,$A$301:I$320,I$9+2,0),0)+IFERROR(VLOOKUP($A77,$A$335:I$354,I$9+2,0),0),"")</f>
        <v/>
      </c>
      <c r="J77" s="792" t="str">
        <f>IF(AND(ISNUMBER($A77),J$57&gt;J$58),IFERROR(VLOOKUP($A77,$A$97:J$116,J$9+2,0),0)+IFERROR(VLOOKUP($A77,$A$131:J$150,J$9+2,0),0)+IFERROR(VLOOKUP($A77,$A$165:J$184,J$9+2,0),0)+IFERROR(VLOOKUP($A77,$A$199:J$218,J$9+2,0),0)+IFERROR(VLOOKUP($A77,$A$233:J$252,J$9+2,0),0)+IFERROR(VLOOKUP($A77,$A$267:J$286,J$9+2,0),0)+IFERROR(VLOOKUP($A77,$A$301:J$320,J$9+2,0),0)+IFERROR(VLOOKUP($A77,$A$335:J$354,J$9+2,0),0),"")</f>
        <v/>
      </c>
      <c r="K77" s="792" t="str">
        <f>IF(AND(ISNUMBER($A77),K$57&gt;K$58),IFERROR(VLOOKUP($A77,$A$97:K$116,K$9+2,0),0)+IFERROR(VLOOKUP($A77,$A$131:K$150,K$9+2,0),0)+IFERROR(VLOOKUP($A77,$A$165:K$184,K$9+2,0),0)+IFERROR(VLOOKUP($A77,$A$199:K$218,K$9+2,0),0)+IFERROR(VLOOKUP($A77,$A$233:K$252,K$9+2,0),0)+IFERROR(VLOOKUP($A77,$A$267:K$286,K$9+2,0),0)+IFERROR(VLOOKUP($A77,$A$301:K$320,K$9+2,0),0)+IFERROR(VLOOKUP($A77,$A$335:K$354,K$9+2,0),0),"")</f>
        <v/>
      </c>
      <c r="L77" s="792" t="str">
        <f>IF(AND(ISNUMBER($A77),L$57&gt;L$58),IFERROR(VLOOKUP($A77,$A$97:L$116,L$9+2,0),0)+IFERROR(VLOOKUP($A77,$A$131:L$150,L$9+2,0),0)+IFERROR(VLOOKUP($A77,$A$165:L$184,L$9+2,0),0)+IFERROR(VLOOKUP($A77,$A$199:L$218,L$9+2,0),0)+IFERROR(VLOOKUP($A77,$A$233:L$252,L$9+2,0),0)+IFERROR(VLOOKUP($A77,$A$267:L$286,L$9+2,0),0)+IFERROR(VLOOKUP($A77,$A$301:L$320,L$9+2,0),0)+IFERROR(VLOOKUP($A77,$A$335:L$354,L$9+2,0),0),"")</f>
        <v/>
      </c>
      <c r="M77" s="792" t="str">
        <f>IF(AND(ISNUMBER($A77),M$57&gt;M$58),IFERROR(VLOOKUP($A77,$A$97:M$116,M$9+2,0),0)+IFERROR(VLOOKUP($A77,$A$131:M$150,M$9+2,0),0)+IFERROR(VLOOKUP($A77,$A$165:M$184,M$9+2,0),0)+IFERROR(VLOOKUP($A77,$A$199:M$218,M$9+2,0),0)+IFERROR(VLOOKUP($A77,$A$233:M$252,M$9+2,0),0)+IFERROR(VLOOKUP($A77,$A$267:M$286,M$9+2,0),0)+IFERROR(VLOOKUP($A77,$A$301:M$320,M$9+2,0),0)+IFERROR(VLOOKUP($A77,$A$335:M$354,M$9+2,0),0),"")</f>
        <v/>
      </c>
      <c r="N77" s="766"/>
      <c r="O77" s="766"/>
    </row>
    <row r="78" spans="1:15" x14ac:dyDescent="0.2">
      <c r="A78" s="791" t="str">
        <f>IF($B$54=COUNT($A$62:$A77),"",IF(A77&lt;DATE(YEAR(A77),MONTH($G$10),DAY($G$10)),DATE(YEAR(A77),MONTH($G$10),DAY($G$10)),IF(A77&lt;DATE(YEAR(A77),MONTH($G$11),DAY($G$11)),DATE(YEAR(A77),MONTH($G$11),DAY($G$11)),IF(A77&lt;DATE(YEAR(A77),MONTH($G$12),DAY($G$12)),DATE(YEAR(A77),MONTH($G$12),DAY($G$12)),DATE(YEAR(A77)+1,MONTH($G$9),DAY($G$9))))))</f>
        <v/>
      </c>
      <c r="B78" s="832" t="str">
        <f t="shared" si="10"/>
        <v/>
      </c>
      <c r="C78" s="792" t="str">
        <f>IF(AND(ISNUMBER($A78),C$57&gt;C$58),IFERROR(VLOOKUP($A78,$A$97:C$116,C$9+2,0),0)+IFERROR(VLOOKUP($A78,$A$131:C$150,C$9+2,0),0)+IFERROR(VLOOKUP($A78,$A$165:C$184,C$9+2,0),0)+IFERROR(VLOOKUP($A78,$A$199:C$218,C$9+2,0),0)+IFERROR(VLOOKUP($A78,$A$233:C$252,C$9+2,0),0)+IFERROR(VLOOKUP($A78,$A$267:C$286,C$9+2,0),0)+IFERROR(VLOOKUP($A78,$A$301:C$320,C$9+2,0),0)+IFERROR(VLOOKUP($A78,$A$335:C$354,C$9+2,0),0),"")</f>
        <v/>
      </c>
      <c r="D78" s="792" t="str">
        <f>IF(AND(ISNUMBER($A78),D$57&gt;D$58),IFERROR(VLOOKUP($A78,$A$97:D$116,D$9+2,0),0)+IFERROR(VLOOKUP($A78,$A$131:D$150,D$9+2,0),0)+IFERROR(VLOOKUP($A78,$A$165:D$184,D$9+2,0),0)+IFERROR(VLOOKUP($A78,$A$199:D$218,D$9+2,0),0)+IFERROR(VLOOKUP($A78,$A$233:D$252,D$9+2,0),0)+IFERROR(VLOOKUP($A78,$A$267:D$286,D$9+2,0),0)+IFERROR(VLOOKUP($A78,$A$301:D$320,D$9+2,0),0)+IFERROR(VLOOKUP($A78,$A$335:D$354,D$9+2,0),0),"")</f>
        <v/>
      </c>
      <c r="E78" s="792" t="str">
        <f>IF(AND(ISNUMBER($A78),E$57&gt;E$58),IFERROR(VLOOKUP($A78,$A$97:E$116,E$9+2,0),0)+IFERROR(VLOOKUP($A78,$A$131:E$150,E$9+2,0),0)+IFERROR(VLOOKUP($A78,$A$165:E$184,E$9+2,0),0)+IFERROR(VLOOKUP($A78,$A$199:E$218,E$9+2,0),0)+IFERROR(VLOOKUP($A78,$A$233:E$252,E$9+2,0),0)+IFERROR(VLOOKUP($A78,$A$267:E$286,E$9+2,0),0)+IFERROR(VLOOKUP($A78,$A$301:E$320,E$9+2,0),0)+IFERROR(VLOOKUP($A78,$A$335:E$354,E$9+2,0),0),"")</f>
        <v/>
      </c>
      <c r="F78" s="792" t="str">
        <f>IF(AND(ISNUMBER($A78),F$57&gt;F$58),IFERROR(VLOOKUP($A78,$A$97:F$116,F$9+2,0),0)+IFERROR(VLOOKUP($A78,$A$131:F$150,F$9+2,0),0)+IFERROR(VLOOKUP($A78,$A$165:F$184,F$9+2,0),0)+IFERROR(VLOOKUP($A78,$A$199:F$218,F$9+2,0),0)+IFERROR(VLOOKUP($A78,$A$233:F$252,F$9+2,0),0)+IFERROR(VLOOKUP($A78,$A$267:F$286,F$9+2,0),0)+IFERROR(VLOOKUP($A78,$A$301:F$320,F$9+2,0),0)+IFERROR(VLOOKUP($A78,$A$335:F$354,F$9+2,0),0),"")</f>
        <v/>
      </c>
      <c r="G78" s="792" t="str">
        <f>IF(AND(ISNUMBER($A78),G$57&gt;G$58),IFERROR(VLOOKUP($A78,$A$97:G$116,G$9+2,0),0)+IFERROR(VLOOKUP($A78,$A$131:G$150,G$9+2,0),0)+IFERROR(VLOOKUP($A78,$A$165:G$184,G$9+2,0),0)+IFERROR(VLOOKUP($A78,$A$199:G$218,G$9+2,0),0)+IFERROR(VLOOKUP($A78,$A$233:G$252,G$9+2,0),0)+IFERROR(VLOOKUP($A78,$A$267:G$286,G$9+2,0),0)+IFERROR(VLOOKUP($A78,$A$301:G$320,G$9+2,0),0)+IFERROR(VLOOKUP($A78,$A$335:G$354,G$9+2,0),0),"")</f>
        <v/>
      </c>
      <c r="H78" s="792" t="str">
        <f>IF(AND(ISNUMBER($A78),H$57&gt;H$58),IFERROR(VLOOKUP($A78,$A$97:H$116,H$9+2,0),0)+IFERROR(VLOOKUP($A78,$A$131:H$150,H$9+2,0),0)+IFERROR(VLOOKUP($A78,$A$165:H$184,H$9+2,0),0)+IFERROR(VLOOKUP($A78,$A$199:H$218,H$9+2,0),0)+IFERROR(VLOOKUP($A78,$A$233:H$252,H$9+2,0),0)+IFERROR(VLOOKUP($A78,$A$267:H$286,H$9+2,0),0)+IFERROR(VLOOKUP($A78,$A$301:H$320,H$9+2,0),0)+IFERROR(VLOOKUP($A78,$A$335:H$354,H$9+2,0),0),"")</f>
        <v/>
      </c>
      <c r="I78" s="792" t="str">
        <f>IF(AND(ISNUMBER($A78),I$57&gt;I$58),IFERROR(VLOOKUP($A78,$A$97:I$116,I$9+2,0),0)+IFERROR(VLOOKUP($A78,$A$131:I$150,I$9+2,0),0)+IFERROR(VLOOKUP($A78,$A$165:I$184,I$9+2,0),0)+IFERROR(VLOOKUP($A78,$A$199:I$218,I$9+2,0),0)+IFERROR(VLOOKUP($A78,$A$233:I$252,I$9+2,0),0)+IFERROR(VLOOKUP($A78,$A$267:I$286,I$9+2,0),0)+IFERROR(VLOOKUP($A78,$A$301:I$320,I$9+2,0),0)+IFERROR(VLOOKUP($A78,$A$335:I$354,I$9+2,0),0),"")</f>
        <v/>
      </c>
      <c r="J78" s="792" t="str">
        <f>IF(AND(ISNUMBER($A78),J$57&gt;J$58),IFERROR(VLOOKUP($A78,$A$97:J$116,J$9+2,0),0)+IFERROR(VLOOKUP($A78,$A$131:J$150,J$9+2,0),0)+IFERROR(VLOOKUP($A78,$A$165:J$184,J$9+2,0),0)+IFERROR(VLOOKUP($A78,$A$199:J$218,J$9+2,0),0)+IFERROR(VLOOKUP($A78,$A$233:J$252,J$9+2,0),0)+IFERROR(VLOOKUP($A78,$A$267:J$286,J$9+2,0),0)+IFERROR(VLOOKUP($A78,$A$301:J$320,J$9+2,0),0)+IFERROR(VLOOKUP($A78,$A$335:J$354,J$9+2,0),0),"")</f>
        <v/>
      </c>
      <c r="K78" s="792" t="str">
        <f>IF(AND(ISNUMBER($A78),K$57&gt;K$58),IFERROR(VLOOKUP($A78,$A$97:K$116,K$9+2,0),0)+IFERROR(VLOOKUP($A78,$A$131:K$150,K$9+2,0),0)+IFERROR(VLOOKUP($A78,$A$165:K$184,K$9+2,0),0)+IFERROR(VLOOKUP($A78,$A$199:K$218,K$9+2,0),0)+IFERROR(VLOOKUP($A78,$A$233:K$252,K$9+2,0),0)+IFERROR(VLOOKUP($A78,$A$267:K$286,K$9+2,0),0)+IFERROR(VLOOKUP($A78,$A$301:K$320,K$9+2,0),0)+IFERROR(VLOOKUP($A78,$A$335:K$354,K$9+2,0),0),"")</f>
        <v/>
      </c>
      <c r="L78" s="792" t="str">
        <f>IF(AND(ISNUMBER($A78),L$57&gt;L$58),IFERROR(VLOOKUP($A78,$A$97:L$116,L$9+2,0),0)+IFERROR(VLOOKUP($A78,$A$131:L$150,L$9+2,0),0)+IFERROR(VLOOKUP($A78,$A$165:L$184,L$9+2,0),0)+IFERROR(VLOOKUP($A78,$A$199:L$218,L$9+2,0),0)+IFERROR(VLOOKUP($A78,$A$233:L$252,L$9+2,0),0)+IFERROR(VLOOKUP($A78,$A$267:L$286,L$9+2,0),0)+IFERROR(VLOOKUP($A78,$A$301:L$320,L$9+2,0),0)+IFERROR(VLOOKUP($A78,$A$335:L$354,L$9+2,0),0),"")</f>
        <v/>
      </c>
      <c r="M78" s="792" t="str">
        <f>IF(AND(ISNUMBER($A78),M$57&gt;M$58),IFERROR(VLOOKUP($A78,$A$97:M$116,M$9+2,0),0)+IFERROR(VLOOKUP($A78,$A$131:M$150,M$9+2,0),0)+IFERROR(VLOOKUP($A78,$A$165:M$184,M$9+2,0),0)+IFERROR(VLOOKUP($A78,$A$199:M$218,M$9+2,0),0)+IFERROR(VLOOKUP($A78,$A$233:M$252,M$9+2,0),0)+IFERROR(VLOOKUP($A78,$A$267:M$286,M$9+2,0),0)+IFERROR(VLOOKUP($A78,$A$301:M$320,M$9+2,0),0)+IFERROR(VLOOKUP($A78,$A$335:M$354,M$9+2,0),0),"")</f>
        <v/>
      </c>
      <c r="N78" s="766"/>
      <c r="O78" s="766"/>
    </row>
    <row r="79" spans="1:15" x14ac:dyDescent="0.2">
      <c r="A79" s="791" t="str">
        <f>IF($B$54=COUNT($A$62:$A78),"",IF(A78&lt;DATE(YEAR(A78),MONTH($G$10),DAY($G$10)),DATE(YEAR(A78),MONTH($G$10),DAY($G$10)),IF(A78&lt;DATE(YEAR(A78),MONTH($G$11),DAY($G$11)),DATE(YEAR(A78),MONTH($G$11),DAY($G$11)),IF(A78&lt;DATE(YEAR(A78),MONTH($G$12),DAY($G$12)),DATE(YEAR(A78),MONTH($G$12),DAY($G$12)),DATE(YEAR(A78)+1,MONTH($G$9),DAY($G$9))))))</f>
        <v/>
      </c>
      <c r="B79" s="832" t="str">
        <f t="shared" si="10"/>
        <v/>
      </c>
      <c r="C79" s="792" t="str">
        <f>IF(AND(ISNUMBER($A79),C$57&gt;C$58),IFERROR(VLOOKUP($A79,$A$97:C$116,C$9+2,0),0)+IFERROR(VLOOKUP($A79,$A$131:C$150,C$9+2,0),0)+IFERROR(VLOOKUP($A79,$A$165:C$184,C$9+2,0),0)+IFERROR(VLOOKUP($A79,$A$199:C$218,C$9+2,0),0)+IFERROR(VLOOKUP($A79,$A$233:C$252,C$9+2,0),0)+IFERROR(VLOOKUP($A79,$A$267:C$286,C$9+2,0),0)+IFERROR(VLOOKUP($A79,$A$301:C$320,C$9+2,0),0)+IFERROR(VLOOKUP($A79,$A$335:C$354,C$9+2,0),0),"")</f>
        <v/>
      </c>
      <c r="D79" s="792" t="str">
        <f>IF(AND(ISNUMBER($A79),D$57&gt;D$58),IFERROR(VLOOKUP($A79,$A$97:D$116,D$9+2,0),0)+IFERROR(VLOOKUP($A79,$A$131:D$150,D$9+2,0),0)+IFERROR(VLOOKUP($A79,$A$165:D$184,D$9+2,0),0)+IFERROR(VLOOKUP($A79,$A$199:D$218,D$9+2,0),0)+IFERROR(VLOOKUP($A79,$A$233:D$252,D$9+2,0),0)+IFERROR(VLOOKUP($A79,$A$267:D$286,D$9+2,0),0)+IFERROR(VLOOKUP($A79,$A$301:D$320,D$9+2,0),0)+IFERROR(VLOOKUP($A79,$A$335:D$354,D$9+2,0),0),"")</f>
        <v/>
      </c>
      <c r="E79" s="792" t="str">
        <f>IF(AND(ISNUMBER($A79),E$57&gt;E$58),IFERROR(VLOOKUP($A79,$A$97:E$116,E$9+2,0),0)+IFERROR(VLOOKUP($A79,$A$131:E$150,E$9+2,0),0)+IFERROR(VLOOKUP($A79,$A$165:E$184,E$9+2,0),0)+IFERROR(VLOOKUP($A79,$A$199:E$218,E$9+2,0),0)+IFERROR(VLOOKUP($A79,$A$233:E$252,E$9+2,0),0)+IFERROR(VLOOKUP($A79,$A$267:E$286,E$9+2,0),0)+IFERROR(VLOOKUP($A79,$A$301:E$320,E$9+2,0),0)+IFERROR(VLOOKUP($A79,$A$335:E$354,E$9+2,0),0),"")</f>
        <v/>
      </c>
      <c r="F79" s="792" t="str">
        <f>IF(AND(ISNUMBER($A79),F$57&gt;F$58),IFERROR(VLOOKUP($A79,$A$97:F$116,F$9+2,0),0)+IFERROR(VLOOKUP($A79,$A$131:F$150,F$9+2,0),0)+IFERROR(VLOOKUP($A79,$A$165:F$184,F$9+2,0),0)+IFERROR(VLOOKUP($A79,$A$199:F$218,F$9+2,0),0)+IFERROR(VLOOKUP($A79,$A$233:F$252,F$9+2,0),0)+IFERROR(VLOOKUP($A79,$A$267:F$286,F$9+2,0),0)+IFERROR(VLOOKUP($A79,$A$301:F$320,F$9+2,0),0)+IFERROR(VLOOKUP($A79,$A$335:F$354,F$9+2,0),0),"")</f>
        <v/>
      </c>
      <c r="G79" s="792" t="str">
        <f>IF(AND(ISNUMBER($A79),G$57&gt;G$58),IFERROR(VLOOKUP($A79,$A$97:G$116,G$9+2,0),0)+IFERROR(VLOOKUP($A79,$A$131:G$150,G$9+2,0),0)+IFERROR(VLOOKUP($A79,$A$165:G$184,G$9+2,0),0)+IFERROR(VLOOKUP($A79,$A$199:G$218,G$9+2,0),0)+IFERROR(VLOOKUP($A79,$A$233:G$252,G$9+2,0),0)+IFERROR(VLOOKUP($A79,$A$267:G$286,G$9+2,0),0)+IFERROR(VLOOKUP($A79,$A$301:G$320,G$9+2,0),0)+IFERROR(VLOOKUP($A79,$A$335:G$354,G$9+2,0),0),"")</f>
        <v/>
      </c>
      <c r="H79" s="792" t="str">
        <f>IF(AND(ISNUMBER($A79),H$57&gt;H$58),IFERROR(VLOOKUP($A79,$A$97:H$116,H$9+2,0),0)+IFERROR(VLOOKUP($A79,$A$131:H$150,H$9+2,0),0)+IFERROR(VLOOKUP($A79,$A$165:H$184,H$9+2,0),0)+IFERROR(VLOOKUP($A79,$A$199:H$218,H$9+2,0),0)+IFERROR(VLOOKUP($A79,$A$233:H$252,H$9+2,0),0)+IFERROR(VLOOKUP($A79,$A$267:H$286,H$9+2,0),0)+IFERROR(VLOOKUP($A79,$A$301:H$320,H$9+2,0),0)+IFERROR(VLOOKUP($A79,$A$335:H$354,H$9+2,0),0),"")</f>
        <v/>
      </c>
      <c r="I79" s="792" t="str">
        <f>IF(AND(ISNUMBER($A79),I$57&gt;I$58),IFERROR(VLOOKUP($A79,$A$97:I$116,I$9+2,0),0)+IFERROR(VLOOKUP($A79,$A$131:I$150,I$9+2,0),0)+IFERROR(VLOOKUP($A79,$A$165:I$184,I$9+2,0),0)+IFERROR(VLOOKUP($A79,$A$199:I$218,I$9+2,0),0)+IFERROR(VLOOKUP($A79,$A$233:I$252,I$9+2,0),0)+IFERROR(VLOOKUP($A79,$A$267:I$286,I$9+2,0),0)+IFERROR(VLOOKUP($A79,$A$301:I$320,I$9+2,0),0)+IFERROR(VLOOKUP($A79,$A$335:I$354,I$9+2,0),0),"")</f>
        <v/>
      </c>
      <c r="J79" s="792" t="str">
        <f>IF(AND(ISNUMBER($A79),J$57&gt;J$58),IFERROR(VLOOKUP($A79,$A$97:J$116,J$9+2,0),0)+IFERROR(VLOOKUP($A79,$A$131:J$150,J$9+2,0),0)+IFERROR(VLOOKUP($A79,$A$165:J$184,J$9+2,0),0)+IFERROR(VLOOKUP($A79,$A$199:J$218,J$9+2,0),0)+IFERROR(VLOOKUP($A79,$A$233:J$252,J$9+2,0),0)+IFERROR(VLOOKUP($A79,$A$267:J$286,J$9+2,0),0)+IFERROR(VLOOKUP($A79,$A$301:J$320,J$9+2,0),0)+IFERROR(VLOOKUP($A79,$A$335:J$354,J$9+2,0),0),"")</f>
        <v/>
      </c>
      <c r="K79" s="792" t="str">
        <f>IF(AND(ISNUMBER($A79),K$57&gt;K$58),IFERROR(VLOOKUP($A79,$A$97:K$116,K$9+2,0),0)+IFERROR(VLOOKUP($A79,$A$131:K$150,K$9+2,0),0)+IFERROR(VLOOKUP($A79,$A$165:K$184,K$9+2,0),0)+IFERROR(VLOOKUP($A79,$A$199:K$218,K$9+2,0),0)+IFERROR(VLOOKUP($A79,$A$233:K$252,K$9+2,0),0)+IFERROR(VLOOKUP($A79,$A$267:K$286,K$9+2,0),0)+IFERROR(VLOOKUP($A79,$A$301:K$320,K$9+2,0),0)+IFERROR(VLOOKUP($A79,$A$335:K$354,K$9+2,0),0),"")</f>
        <v/>
      </c>
      <c r="L79" s="792" t="str">
        <f>IF(AND(ISNUMBER($A79),L$57&gt;L$58),IFERROR(VLOOKUP($A79,$A$97:L$116,L$9+2,0),0)+IFERROR(VLOOKUP($A79,$A$131:L$150,L$9+2,0),0)+IFERROR(VLOOKUP($A79,$A$165:L$184,L$9+2,0),0)+IFERROR(VLOOKUP($A79,$A$199:L$218,L$9+2,0),0)+IFERROR(VLOOKUP($A79,$A$233:L$252,L$9+2,0),0)+IFERROR(VLOOKUP($A79,$A$267:L$286,L$9+2,0),0)+IFERROR(VLOOKUP($A79,$A$301:L$320,L$9+2,0),0)+IFERROR(VLOOKUP($A79,$A$335:L$354,L$9+2,0),0),"")</f>
        <v/>
      </c>
      <c r="M79" s="792" t="str">
        <f>IF(AND(ISNUMBER($A79),M$57&gt;M$58),IFERROR(VLOOKUP($A79,$A$97:M$116,M$9+2,0),0)+IFERROR(VLOOKUP($A79,$A$131:M$150,M$9+2,0),0)+IFERROR(VLOOKUP($A79,$A$165:M$184,M$9+2,0),0)+IFERROR(VLOOKUP($A79,$A$199:M$218,M$9+2,0),0)+IFERROR(VLOOKUP($A79,$A$233:M$252,M$9+2,0),0)+IFERROR(VLOOKUP($A79,$A$267:M$286,M$9+2,0),0)+IFERROR(VLOOKUP($A79,$A$301:M$320,M$9+2,0),0)+IFERROR(VLOOKUP($A79,$A$335:M$354,M$9+2,0),0),"")</f>
        <v/>
      </c>
      <c r="N79" s="766"/>
      <c r="O79" s="766"/>
    </row>
    <row r="80" spans="1:15" x14ac:dyDescent="0.2">
      <c r="A80" s="791" t="str">
        <f>IF($B$54=COUNT($A$62:$A79),"",IF(A79&lt;DATE(YEAR(A79),MONTH($G$10),DAY($G$10)),DATE(YEAR(A79),MONTH($G$10),DAY($G$10)),IF(A79&lt;DATE(YEAR(A79),MONTH($G$11),DAY($G$11)),DATE(YEAR(A79),MONTH($G$11),DAY($G$11)),IF(A79&lt;DATE(YEAR(A79),MONTH($G$12),DAY($G$12)),DATE(YEAR(A79),MONTH($G$12),DAY($G$12)),DATE(YEAR(A79)+1,MONTH($G$9),DAY($G$9))))))</f>
        <v/>
      </c>
      <c r="B80" s="832" t="str">
        <f t="shared" si="10"/>
        <v/>
      </c>
      <c r="C80" s="792" t="str">
        <f>IF(AND(ISNUMBER($A80),C$57&gt;C$58),IFERROR(VLOOKUP($A80,$A$97:C$116,C$9+2,0),0)+IFERROR(VLOOKUP($A80,$A$131:C$150,C$9+2,0),0)+IFERROR(VLOOKUP($A80,$A$165:C$184,C$9+2,0),0)+IFERROR(VLOOKUP($A80,$A$199:C$218,C$9+2,0),0)+IFERROR(VLOOKUP($A80,$A$233:C$252,C$9+2,0),0)+IFERROR(VLOOKUP($A80,$A$267:C$286,C$9+2,0),0)+IFERROR(VLOOKUP($A80,$A$301:C$320,C$9+2,0),0)+IFERROR(VLOOKUP($A80,$A$335:C$354,C$9+2,0),0),"")</f>
        <v/>
      </c>
      <c r="D80" s="792" t="str">
        <f>IF(AND(ISNUMBER($A80),D$57&gt;D$58),IFERROR(VLOOKUP($A80,$A$97:D$116,D$9+2,0),0)+IFERROR(VLOOKUP($A80,$A$131:D$150,D$9+2,0),0)+IFERROR(VLOOKUP($A80,$A$165:D$184,D$9+2,0),0)+IFERROR(VLOOKUP($A80,$A$199:D$218,D$9+2,0),0)+IFERROR(VLOOKUP($A80,$A$233:D$252,D$9+2,0),0)+IFERROR(VLOOKUP($A80,$A$267:D$286,D$9+2,0),0)+IFERROR(VLOOKUP($A80,$A$301:D$320,D$9+2,0),0)+IFERROR(VLOOKUP($A80,$A$335:D$354,D$9+2,0),0),"")</f>
        <v/>
      </c>
      <c r="E80" s="792" t="str">
        <f>IF(AND(ISNUMBER($A80),E$57&gt;E$58),IFERROR(VLOOKUP($A80,$A$97:E$116,E$9+2,0),0)+IFERROR(VLOOKUP($A80,$A$131:E$150,E$9+2,0),0)+IFERROR(VLOOKUP($A80,$A$165:E$184,E$9+2,0),0)+IFERROR(VLOOKUP($A80,$A$199:E$218,E$9+2,0),0)+IFERROR(VLOOKUP($A80,$A$233:E$252,E$9+2,0),0)+IFERROR(VLOOKUP($A80,$A$267:E$286,E$9+2,0),0)+IFERROR(VLOOKUP($A80,$A$301:E$320,E$9+2,0),0)+IFERROR(VLOOKUP($A80,$A$335:E$354,E$9+2,0),0),"")</f>
        <v/>
      </c>
      <c r="F80" s="792" t="str">
        <f>IF(AND(ISNUMBER($A80),F$57&gt;F$58),IFERROR(VLOOKUP($A80,$A$97:F$116,F$9+2,0),0)+IFERROR(VLOOKUP($A80,$A$131:F$150,F$9+2,0),0)+IFERROR(VLOOKUP($A80,$A$165:F$184,F$9+2,0),0)+IFERROR(VLOOKUP($A80,$A$199:F$218,F$9+2,0),0)+IFERROR(VLOOKUP($A80,$A$233:F$252,F$9+2,0),0)+IFERROR(VLOOKUP($A80,$A$267:F$286,F$9+2,0),0)+IFERROR(VLOOKUP($A80,$A$301:F$320,F$9+2,0),0)+IFERROR(VLOOKUP($A80,$A$335:F$354,F$9+2,0),0),"")</f>
        <v/>
      </c>
      <c r="G80" s="792" t="str">
        <f>IF(AND(ISNUMBER($A80),G$57&gt;G$58),IFERROR(VLOOKUP($A80,$A$97:G$116,G$9+2,0),0)+IFERROR(VLOOKUP($A80,$A$131:G$150,G$9+2,0),0)+IFERROR(VLOOKUP($A80,$A$165:G$184,G$9+2,0),0)+IFERROR(VLOOKUP($A80,$A$199:G$218,G$9+2,0),0)+IFERROR(VLOOKUP($A80,$A$233:G$252,G$9+2,0),0)+IFERROR(VLOOKUP($A80,$A$267:G$286,G$9+2,0),0)+IFERROR(VLOOKUP($A80,$A$301:G$320,G$9+2,0),0)+IFERROR(VLOOKUP($A80,$A$335:G$354,G$9+2,0),0),"")</f>
        <v/>
      </c>
      <c r="H80" s="792" t="str">
        <f>IF(AND(ISNUMBER($A80),H$57&gt;H$58),IFERROR(VLOOKUP($A80,$A$97:H$116,H$9+2,0),0)+IFERROR(VLOOKUP($A80,$A$131:H$150,H$9+2,0),0)+IFERROR(VLOOKUP($A80,$A$165:H$184,H$9+2,0),0)+IFERROR(VLOOKUP($A80,$A$199:H$218,H$9+2,0),0)+IFERROR(VLOOKUP($A80,$A$233:H$252,H$9+2,0),0)+IFERROR(VLOOKUP($A80,$A$267:H$286,H$9+2,0),0)+IFERROR(VLOOKUP($A80,$A$301:H$320,H$9+2,0),0)+IFERROR(VLOOKUP($A80,$A$335:H$354,H$9+2,0),0),"")</f>
        <v/>
      </c>
      <c r="I80" s="792" t="str">
        <f>IF(AND(ISNUMBER($A80),I$57&gt;I$58),IFERROR(VLOOKUP($A80,$A$97:I$116,I$9+2,0),0)+IFERROR(VLOOKUP($A80,$A$131:I$150,I$9+2,0),0)+IFERROR(VLOOKUP($A80,$A$165:I$184,I$9+2,0),0)+IFERROR(VLOOKUP($A80,$A$199:I$218,I$9+2,0),0)+IFERROR(VLOOKUP($A80,$A$233:I$252,I$9+2,0),0)+IFERROR(VLOOKUP($A80,$A$267:I$286,I$9+2,0),0)+IFERROR(VLOOKUP($A80,$A$301:I$320,I$9+2,0),0)+IFERROR(VLOOKUP($A80,$A$335:I$354,I$9+2,0),0),"")</f>
        <v/>
      </c>
      <c r="J80" s="792" t="str">
        <f>IF(AND(ISNUMBER($A80),J$57&gt;J$58),IFERROR(VLOOKUP($A80,$A$97:J$116,J$9+2,0),0)+IFERROR(VLOOKUP($A80,$A$131:J$150,J$9+2,0),0)+IFERROR(VLOOKUP($A80,$A$165:J$184,J$9+2,0),0)+IFERROR(VLOOKUP($A80,$A$199:J$218,J$9+2,0),0)+IFERROR(VLOOKUP($A80,$A$233:J$252,J$9+2,0),0)+IFERROR(VLOOKUP($A80,$A$267:J$286,J$9+2,0),0)+IFERROR(VLOOKUP($A80,$A$301:J$320,J$9+2,0),0)+IFERROR(VLOOKUP($A80,$A$335:J$354,J$9+2,0),0),"")</f>
        <v/>
      </c>
      <c r="K80" s="792" t="str">
        <f>IF(AND(ISNUMBER($A80),K$57&gt;K$58),IFERROR(VLOOKUP($A80,$A$97:K$116,K$9+2,0),0)+IFERROR(VLOOKUP($A80,$A$131:K$150,K$9+2,0),0)+IFERROR(VLOOKUP($A80,$A$165:K$184,K$9+2,0),0)+IFERROR(VLOOKUP($A80,$A$199:K$218,K$9+2,0),0)+IFERROR(VLOOKUP($A80,$A$233:K$252,K$9+2,0),0)+IFERROR(VLOOKUP($A80,$A$267:K$286,K$9+2,0),0)+IFERROR(VLOOKUP($A80,$A$301:K$320,K$9+2,0),0)+IFERROR(VLOOKUP($A80,$A$335:K$354,K$9+2,0),0),"")</f>
        <v/>
      </c>
      <c r="L80" s="792" t="str">
        <f>IF(AND(ISNUMBER($A80),L$57&gt;L$58),IFERROR(VLOOKUP($A80,$A$97:L$116,L$9+2,0),0)+IFERROR(VLOOKUP($A80,$A$131:L$150,L$9+2,0),0)+IFERROR(VLOOKUP($A80,$A$165:L$184,L$9+2,0),0)+IFERROR(VLOOKUP($A80,$A$199:L$218,L$9+2,0),0)+IFERROR(VLOOKUP($A80,$A$233:L$252,L$9+2,0),0)+IFERROR(VLOOKUP($A80,$A$267:L$286,L$9+2,0),0)+IFERROR(VLOOKUP($A80,$A$301:L$320,L$9+2,0),0)+IFERROR(VLOOKUP($A80,$A$335:L$354,L$9+2,0),0),"")</f>
        <v/>
      </c>
      <c r="M80" s="792" t="str">
        <f>IF(AND(ISNUMBER($A80),M$57&gt;M$58),IFERROR(VLOOKUP($A80,$A$97:M$116,M$9+2,0),0)+IFERROR(VLOOKUP($A80,$A$131:M$150,M$9+2,0),0)+IFERROR(VLOOKUP($A80,$A$165:M$184,M$9+2,0),0)+IFERROR(VLOOKUP($A80,$A$199:M$218,M$9+2,0),0)+IFERROR(VLOOKUP($A80,$A$233:M$252,M$9+2,0),0)+IFERROR(VLOOKUP($A80,$A$267:M$286,M$9+2,0),0)+IFERROR(VLOOKUP($A80,$A$301:M$320,M$9+2,0),0)+IFERROR(VLOOKUP($A80,$A$335:M$354,M$9+2,0),0),"")</f>
        <v/>
      </c>
      <c r="N80" s="766"/>
      <c r="O80" s="766"/>
    </row>
    <row r="81" spans="1:15" x14ac:dyDescent="0.2">
      <c r="A81" s="791" t="str">
        <f>IF($B$54=COUNT($A$62:$A80),"",IF(A80&lt;DATE(YEAR(A80),MONTH($G$10),DAY($G$10)),DATE(YEAR(A80),MONTH($G$10),DAY($G$10)),IF(A80&lt;DATE(YEAR(A80),MONTH($G$11),DAY($G$11)),DATE(YEAR(A80),MONTH($G$11),DAY($G$11)),IF(A80&lt;DATE(YEAR(A80),MONTH($G$12),DAY($G$12)),DATE(YEAR(A80),MONTH($G$12),DAY($G$12)),DATE(YEAR(A80)+1,MONTH($G$9),DAY($G$9))))))</f>
        <v/>
      </c>
      <c r="B81" s="832" t="str">
        <f t="shared" si="10"/>
        <v/>
      </c>
      <c r="C81" s="792" t="str">
        <f>IF(AND(ISNUMBER($A81),C$57&gt;C$58),IFERROR(VLOOKUP($A81,$A$97:C$116,C$9+2,0),0)+IFERROR(VLOOKUP($A81,$A$131:C$150,C$9+2,0),0)+IFERROR(VLOOKUP($A81,$A$165:C$184,C$9+2,0),0)+IFERROR(VLOOKUP($A81,$A$199:C$218,C$9+2,0),0)+IFERROR(VLOOKUP($A81,$A$233:C$252,C$9+2,0),0)+IFERROR(VLOOKUP($A81,$A$267:C$286,C$9+2,0),0)+IFERROR(VLOOKUP($A81,$A$301:C$320,C$9+2,0),0)+IFERROR(VLOOKUP($A81,$A$335:C$354,C$9+2,0),0),"")</f>
        <v/>
      </c>
      <c r="D81" s="792" t="str">
        <f>IF(AND(ISNUMBER($A81),D$57&gt;D$58),IFERROR(VLOOKUP($A81,$A$97:D$116,D$9+2,0),0)+IFERROR(VLOOKUP($A81,$A$131:D$150,D$9+2,0),0)+IFERROR(VLOOKUP($A81,$A$165:D$184,D$9+2,0),0)+IFERROR(VLOOKUP($A81,$A$199:D$218,D$9+2,0),0)+IFERROR(VLOOKUP($A81,$A$233:D$252,D$9+2,0),0)+IFERROR(VLOOKUP($A81,$A$267:D$286,D$9+2,0),0)+IFERROR(VLOOKUP($A81,$A$301:D$320,D$9+2,0),0)+IFERROR(VLOOKUP($A81,$A$335:D$354,D$9+2,0),0),"")</f>
        <v/>
      </c>
      <c r="E81" s="792" t="str">
        <f>IF(AND(ISNUMBER($A81),E$57&gt;E$58),IFERROR(VLOOKUP($A81,$A$97:E$116,E$9+2,0),0)+IFERROR(VLOOKUP($A81,$A$131:E$150,E$9+2,0),0)+IFERROR(VLOOKUP($A81,$A$165:E$184,E$9+2,0),0)+IFERROR(VLOOKUP($A81,$A$199:E$218,E$9+2,0),0)+IFERROR(VLOOKUP($A81,$A$233:E$252,E$9+2,0),0)+IFERROR(VLOOKUP($A81,$A$267:E$286,E$9+2,0),0)+IFERROR(VLOOKUP($A81,$A$301:E$320,E$9+2,0),0)+IFERROR(VLOOKUP($A81,$A$335:E$354,E$9+2,0),0),"")</f>
        <v/>
      </c>
      <c r="F81" s="792" t="str">
        <f>IF(AND(ISNUMBER($A81),F$57&gt;F$58),IFERROR(VLOOKUP($A81,$A$97:F$116,F$9+2,0),0)+IFERROR(VLOOKUP($A81,$A$131:F$150,F$9+2,0),0)+IFERROR(VLOOKUP($A81,$A$165:F$184,F$9+2,0),0)+IFERROR(VLOOKUP($A81,$A$199:F$218,F$9+2,0),0)+IFERROR(VLOOKUP($A81,$A$233:F$252,F$9+2,0),0)+IFERROR(VLOOKUP($A81,$A$267:F$286,F$9+2,0),0)+IFERROR(VLOOKUP($A81,$A$301:F$320,F$9+2,0),0)+IFERROR(VLOOKUP($A81,$A$335:F$354,F$9+2,0),0),"")</f>
        <v/>
      </c>
      <c r="G81" s="792" t="str">
        <f>IF(AND(ISNUMBER($A81),G$57&gt;G$58),IFERROR(VLOOKUP($A81,$A$97:G$116,G$9+2,0),0)+IFERROR(VLOOKUP($A81,$A$131:G$150,G$9+2,0),0)+IFERROR(VLOOKUP($A81,$A$165:G$184,G$9+2,0),0)+IFERROR(VLOOKUP($A81,$A$199:G$218,G$9+2,0),0)+IFERROR(VLOOKUP($A81,$A$233:G$252,G$9+2,0),0)+IFERROR(VLOOKUP($A81,$A$267:G$286,G$9+2,0),0)+IFERROR(VLOOKUP($A81,$A$301:G$320,G$9+2,0),0)+IFERROR(VLOOKUP($A81,$A$335:G$354,G$9+2,0),0),"")</f>
        <v/>
      </c>
      <c r="H81" s="792" t="str">
        <f>IF(AND(ISNUMBER($A81),H$57&gt;H$58),IFERROR(VLOOKUP($A81,$A$97:H$116,H$9+2,0),0)+IFERROR(VLOOKUP($A81,$A$131:H$150,H$9+2,0),0)+IFERROR(VLOOKUP($A81,$A$165:H$184,H$9+2,0),0)+IFERROR(VLOOKUP($A81,$A$199:H$218,H$9+2,0),0)+IFERROR(VLOOKUP($A81,$A$233:H$252,H$9+2,0),0)+IFERROR(VLOOKUP($A81,$A$267:H$286,H$9+2,0),0)+IFERROR(VLOOKUP($A81,$A$301:H$320,H$9+2,0),0)+IFERROR(VLOOKUP($A81,$A$335:H$354,H$9+2,0),0),"")</f>
        <v/>
      </c>
      <c r="I81" s="792" t="str">
        <f>IF(AND(ISNUMBER($A81),I$57&gt;I$58),IFERROR(VLOOKUP($A81,$A$97:I$116,I$9+2,0),0)+IFERROR(VLOOKUP($A81,$A$131:I$150,I$9+2,0),0)+IFERROR(VLOOKUP($A81,$A$165:I$184,I$9+2,0),0)+IFERROR(VLOOKUP($A81,$A$199:I$218,I$9+2,0),0)+IFERROR(VLOOKUP($A81,$A$233:I$252,I$9+2,0),0)+IFERROR(VLOOKUP($A81,$A$267:I$286,I$9+2,0),0)+IFERROR(VLOOKUP($A81,$A$301:I$320,I$9+2,0),0)+IFERROR(VLOOKUP($A81,$A$335:I$354,I$9+2,0),0),"")</f>
        <v/>
      </c>
      <c r="J81" s="792" t="str">
        <f>IF(AND(ISNUMBER($A81),J$57&gt;J$58),IFERROR(VLOOKUP($A81,$A$97:J$116,J$9+2,0),0)+IFERROR(VLOOKUP($A81,$A$131:J$150,J$9+2,0),0)+IFERROR(VLOOKUP($A81,$A$165:J$184,J$9+2,0),0)+IFERROR(VLOOKUP($A81,$A$199:J$218,J$9+2,0),0)+IFERROR(VLOOKUP($A81,$A$233:J$252,J$9+2,0),0)+IFERROR(VLOOKUP($A81,$A$267:J$286,J$9+2,0),0)+IFERROR(VLOOKUP($A81,$A$301:J$320,J$9+2,0),0)+IFERROR(VLOOKUP($A81,$A$335:J$354,J$9+2,0),0),"")</f>
        <v/>
      </c>
      <c r="K81" s="792" t="str">
        <f>IF(AND(ISNUMBER($A81),K$57&gt;K$58),IFERROR(VLOOKUP($A81,$A$97:K$116,K$9+2,0),0)+IFERROR(VLOOKUP($A81,$A$131:K$150,K$9+2,0),0)+IFERROR(VLOOKUP($A81,$A$165:K$184,K$9+2,0),0)+IFERROR(VLOOKUP($A81,$A$199:K$218,K$9+2,0),0)+IFERROR(VLOOKUP($A81,$A$233:K$252,K$9+2,0),0)+IFERROR(VLOOKUP($A81,$A$267:K$286,K$9+2,0),0)+IFERROR(VLOOKUP($A81,$A$301:K$320,K$9+2,0),0)+IFERROR(VLOOKUP($A81,$A$335:K$354,K$9+2,0),0),"")</f>
        <v/>
      </c>
      <c r="L81" s="792" t="str">
        <f>IF(AND(ISNUMBER($A81),L$57&gt;L$58),IFERROR(VLOOKUP($A81,$A$97:L$116,L$9+2,0),0)+IFERROR(VLOOKUP($A81,$A$131:L$150,L$9+2,0),0)+IFERROR(VLOOKUP($A81,$A$165:L$184,L$9+2,0),0)+IFERROR(VLOOKUP($A81,$A$199:L$218,L$9+2,0),0)+IFERROR(VLOOKUP($A81,$A$233:L$252,L$9+2,0),0)+IFERROR(VLOOKUP($A81,$A$267:L$286,L$9+2,0),0)+IFERROR(VLOOKUP($A81,$A$301:L$320,L$9+2,0),0)+IFERROR(VLOOKUP($A81,$A$335:L$354,L$9+2,0),0),"")</f>
        <v/>
      </c>
      <c r="M81" s="792" t="str">
        <f>IF(AND(ISNUMBER($A81),M$57&gt;M$58),IFERROR(VLOOKUP($A81,$A$97:M$116,M$9+2,0),0)+IFERROR(VLOOKUP($A81,$A$131:M$150,M$9+2,0),0)+IFERROR(VLOOKUP($A81,$A$165:M$184,M$9+2,0),0)+IFERROR(VLOOKUP($A81,$A$199:M$218,M$9+2,0),0)+IFERROR(VLOOKUP($A81,$A$233:M$252,M$9+2,0),0)+IFERROR(VLOOKUP($A81,$A$267:M$286,M$9+2,0),0)+IFERROR(VLOOKUP($A81,$A$301:M$320,M$9+2,0),0)+IFERROR(VLOOKUP($A81,$A$335:M$354,M$9+2,0),0),"")</f>
        <v/>
      </c>
      <c r="N81" s="766"/>
      <c r="O81" s="766"/>
    </row>
    <row r="82" spans="1:15" x14ac:dyDescent="0.2">
      <c r="A82" s="766"/>
      <c r="B82" s="766"/>
      <c r="C82" s="766"/>
      <c r="D82" s="766"/>
      <c r="E82" s="766"/>
      <c r="F82" s="766"/>
      <c r="G82" s="766"/>
      <c r="H82" s="766"/>
      <c r="I82" s="766"/>
      <c r="J82" s="766"/>
      <c r="K82" s="766"/>
      <c r="L82" s="766"/>
      <c r="M82" s="766"/>
      <c r="N82" s="766"/>
      <c r="O82" s="766"/>
    </row>
    <row r="83" spans="1:15" ht="13.5" thickBot="1" x14ac:dyDescent="0.25">
      <c r="A83" s="766"/>
      <c r="B83" s="766"/>
      <c r="C83" s="766"/>
      <c r="D83" s="766"/>
      <c r="E83" s="766"/>
      <c r="F83" s="766"/>
      <c r="G83" s="766"/>
      <c r="H83" s="766"/>
      <c r="I83" s="766"/>
      <c r="J83" s="766"/>
      <c r="K83" s="766"/>
      <c r="L83" s="766"/>
      <c r="M83" s="766"/>
      <c r="N83" s="766"/>
      <c r="O83" s="766"/>
    </row>
    <row r="84" spans="1:15" x14ac:dyDescent="0.2">
      <c r="A84" s="833" t="s">
        <v>452</v>
      </c>
      <c r="B84" s="834"/>
      <c r="C84" s="835"/>
      <c r="D84" s="835"/>
      <c r="E84" s="835"/>
      <c r="F84" s="835"/>
      <c r="G84" s="835"/>
      <c r="H84" s="835"/>
      <c r="I84" s="835"/>
      <c r="J84" s="835"/>
      <c r="K84" s="835"/>
      <c r="L84" s="835"/>
      <c r="M84" s="835"/>
      <c r="N84" s="766"/>
      <c r="O84" s="766"/>
    </row>
    <row r="85" spans="1:15" x14ac:dyDescent="0.2">
      <c r="A85" s="836" t="s">
        <v>414</v>
      </c>
      <c r="B85" s="837" t="str">
        <f>IF(ISNUMBER($A$41),IF($A$41&lt;$B$8,$B$8,$A$41),"Geen start- en einddatum(s) opgegeven op tabblad 'Mijlpalenbegroting'!")</f>
        <v>Geen start- en einddatum(s) opgegeven op tabblad 'Mijlpalenbegroting'!</v>
      </c>
      <c r="C85" s="811"/>
      <c r="G85" s="838"/>
      <c r="H85" s="838"/>
      <c r="I85" s="838"/>
      <c r="J85" s="838"/>
      <c r="K85" s="838"/>
      <c r="L85" s="838"/>
      <c r="M85" s="838"/>
      <c r="N85" s="766"/>
      <c r="O85" s="766"/>
    </row>
    <row r="86" spans="1:15" x14ac:dyDescent="0.2">
      <c r="A86" s="836" t="s">
        <v>415</v>
      </c>
      <c r="B86" s="837" t="str">
        <f>IF(ISNUMBER($B$41),$B$41,"")</f>
        <v/>
      </c>
      <c r="G86" s="838"/>
      <c r="H86" s="838"/>
      <c r="I86" s="838"/>
      <c r="J86" s="838"/>
      <c r="K86" s="838"/>
      <c r="L86" s="838"/>
      <c r="M86" s="838"/>
      <c r="N86" s="766"/>
      <c r="O86" s="766"/>
    </row>
    <row r="87" spans="1:15" x14ac:dyDescent="0.2">
      <c r="A87" s="836" t="s">
        <v>453</v>
      </c>
      <c r="B87" s="839">
        <f>IF(OR(B85="",B86=""),0,DAYS360(B85,B86)/30)</f>
        <v>0</v>
      </c>
      <c r="G87" s="838"/>
      <c r="H87" s="838"/>
      <c r="I87" s="838"/>
      <c r="J87" s="838"/>
      <c r="K87" s="838"/>
      <c r="L87" s="838"/>
      <c r="M87" s="838"/>
      <c r="N87" s="766"/>
      <c r="O87" s="766"/>
    </row>
    <row r="88" spans="1:15" x14ac:dyDescent="0.2">
      <c r="A88" s="836" t="s">
        <v>416</v>
      </c>
      <c r="B88" s="839">
        <f>IF($B86="",0,IF(AND($A97=$B$11,$A97=$B$12),IF(IFERROR(ROUNDDOWN(1+(DAYS360($A97,$B86)-1)/90,0),0)&lt;1,1,ROUNDDOWN(1+(DAYS360($A97,$B86)-1)/90,0)),IF(AND($A97=$B$11,$B$12-$B$11&gt;14),IF(IFERROR(ROUNDDOWN(1+(DAYS360($A97,$B86)-1)/90,0),0)&lt;1,1,ROUNDDOWN(1+(DAYS360($A97,$B86)-1)/90,0)),IF(IFERROR(ROUNDDOWN(1+(DAYS360($A97,$B86)-1)/90,0),0)&lt;1,1,ROUNDDOWN(1+(DAYS360($A97,$B86)-1)/90,0)))))</f>
        <v>0</v>
      </c>
      <c r="D88" s="773" t="s">
        <v>454</v>
      </c>
      <c r="F88" s="812" t="str">
        <f>IF(ISNUMBER(B85),IF(B85=DATE(YEAR(B85),MONTH($G$9),DAY($G$9)),B85,IF(B85&lt;=DATE(YEAR(B85),MONTH($G$10),DAY($G$10)),DATE(YEAR(B85),MONTH($G$10),DAY($G$10)),IF(B85&lt;=DATE(YEAR(B85),MONTH($G$11),DAY($G$11)),DATE(YEAR(B85),MONTH($G$11),DAY($G$11)),IF(B85&lt;=DATE(YEAR(B85),MONTH($G$12),DAY($G$12)),DATE(YEAR(B85),MONTH($G$12),DAY($G$12)),DATE(YEAR(B85)+1,MONTH($G$9),DAY($G$9)))))),"")</f>
        <v/>
      </c>
      <c r="G88" s="838"/>
      <c r="H88" s="838"/>
      <c r="I88" s="838"/>
      <c r="J88" s="838"/>
      <c r="K88" s="838"/>
      <c r="L88" s="838"/>
      <c r="M88" s="838"/>
      <c r="N88" s="766"/>
      <c r="O88" s="766"/>
    </row>
    <row r="89" spans="1:15" x14ac:dyDescent="0.2">
      <c r="A89" s="840"/>
      <c r="C89" s="838"/>
      <c r="D89" s="838"/>
      <c r="E89" s="838"/>
      <c r="F89" s="838"/>
      <c r="G89" s="838"/>
      <c r="H89" s="838"/>
      <c r="I89" s="838"/>
      <c r="J89" s="838"/>
      <c r="K89" s="838"/>
      <c r="L89" s="838"/>
      <c r="M89" s="838"/>
      <c r="N89" s="766"/>
      <c r="O89" s="766"/>
    </row>
    <row r="90" spans="1:15" x14ac:dyDescent="0.2">
      <c r="A90" s="840"/>
      <c r="C90" s="838"/>
      <c r="D90" s="838"/>
      <c r="E90" s="838"/>
      <c r="F90" s="838"/>
      <c r="G90" s="838"/>
      <c r="H90" s="838"/>
      <c r="I90" s="838"/>
      <c r="J90" s="838"/>
      <c r="K90" s="838"/>
      <c r="L90" s="838"/>
      <c r="M90" s="838"/>
      <c r="N90" s="766"/>
      <c r="O90" s="766"/>
    </row>
    <row r="91" spans="1:15" x14ac:dyDescent="0.2">
      <c r="A91" s="816"/>
      <c r="B91" s="817" t="s">
        <v>64</v>
      </c>
      <c r="C91" s="818" t="s">
        <v>439</v>
      </c>
      <c r="D91" s="786" t="s">
        <v>424</v>
      </c>
      <c r="E91" s="786" t="s">
        <v>425</v>
      </c>
      <c r="F91" s="786" t="s">
        <v>426</v>
      </c>
      <c r="G91" s="786" t="s">
        <v>427</v>
      </c>
      <c r="H91" s="786" t="s">
        <v>428</v>
      </c>
      <c r="I91" s="786" t="s">
        <v>429</v>
      </c>
      <c r="J91" s="786" t="s">
        <v>430</v>
      </c>
      <c r="K91" s="786" t="s">
        <v>431</v>
      </c>
      <c r="L91" s="786" t="s">
        <v>432</v>
      </c>
      <c r="M91" s="786" t="s">
        <v>433</v>
      </c>
      <c r="N91" s="766"/>
      <c r="O91" s="766"/>
    </row>
    <row r="92" spans="1:15" x14ac:dyDescent="0.2">
      <c r="A92" s="819" t="s">
        <v>434</v>
      </c>
      <c r="B92" s="820">
        <f>$N$41</f>
        <v>0</v>
      </c>
      <c r="C92" s="792">
        <f>C41</f>
        <v>0</v>
      </c>
      <c r="D92" s="792">
        <f t="shared" ref="D92:M92" si="11">D41</f>
        <v>0</v>
      </c>
      <c r="E92" s="792">
        <f t="shared" si="11"/>
        <v>0</v>
      </c>
      <c r="F92" s="792">
        <f t="shared" si="11"/>
        <v>0</v>
      </c>
      <c r="G92" s="792">
        <f t="shared" si="11"/>
        <v>0</v>
      </c>
      <c r="H92" s="792">
        <f t="shared" si="11"/>
        <v>0</v>
      </c>
      <c r="I92" s="792">
        <f t="shared" si="11"/>
        <v>0</v>
      </c>
      <c r="J92" s="792">
        <f t="shared" si="11"/>
        <v>0</v>
      </c>
      <c r="K92" s="792">
        <f t="shared" si="11"/>
        <v>0</v>
      </c>
      <c r="L92" s="792">
        <f t="shared" si="11"/>
        <v>0</v>
      </c>
      <c r="M92" s="792">
        <f t="shared" si="11"/>
        <v>0</v>
      </c>
      <c r="N92" s="766"/>
      <c r="O92" s="766"/>
    </row>
    <row r="93" spans="1:15" x14ac:dyDescent="0.2">
      <c r="A93" s="822" t="s">
        <v>449</v>
      </c>
      <c r="B93" s="820">
        <f>SUM(C93:M93)</f>
        <v>0</v>
      </c>
      <c r="C93" s="792">
        <f>IF(C$57&gt;25000,0.9*C92,C92)</f>
        <v>0</v>
      </c>
      <c r="D93" s="792">
        <f t="shared" ref="D93:M93" si="12">IF(D$57&gt;25000,0.9*D92,D92)</f>
        <v>0</v>
      </c>
      <c r="E93" s="792">
        <f t="shared" si="12"/>
        <v>0</v>
      </c>
      <c r="F93" s="792">
        <f t="shared" si="12"/>
        <v>0</v>
      </c>
      <c r="G93" s="792">
        <f t="shared" si="12"/>
        <v>0</v>
      </c>
      <c r="H93" s="792">
        <f t="shared" si="12"/>
        <v>0</v>
      </c>
      <c r="I93" s="792">
        <f t="shared" si="12"/>
        <v>0</v>
      </c>
      <c r="J93" s="792">
        <f t="shared" si="12"/>
        <v>0</v>
      </c>
      <c r="K93" s="792">
        <f t="shared" si="12"/>
        <v>0</v>
      </c>
      <c r="L93" s="792">
        <f t="shared" si="12"/>
        <v>0</v>
      </c>
      <c r="M93" s="792">
        <f t="shared" si="12"/>
        <v>0</v>
      </c>
      <c r="N93" s="766"/>
      <c r="O93" s="766"/>
    </row>
    <row r="94" spans="1:15" x14ac:dyDescent="0.2">
      <c r="A94" s="785" t="s">
        <v>450</v>
      </c>
      <c r="B94" s="824"/>
      <c r="C94" s="825" t="str">
        <f>IFERROR(C93/C92,"")</f>
        <v/>
      </c>
      <c r="D94" s="825" t="str">
        <f t="shared" ref="D94:M94" si="13">IFERROR(D93/D92,"")</f>
        <v/>
      </c>
      <c r="E94" s="825" t="str">
        <f t="shared" si="13"/>
        <v/>
      </c>
      <c r="F94" s="825" t="str">
        <f t="shared" si="13"/>
        <v/>
      </c>
      <c r="G94" s="825" t="str">
        <f t="shared" si="13"/>
        <v/>
      </c>
      <c r="H94" s="825" t="str">
        <f t="shared" si="13"/>
        <v/>
      </c>
      <c r="I94" s="825" t="str">
        <f t="shared" si="13"/>
        <v/>
      </c>
      <c r="J94" s="825" t="str">
        <f t="shared" si="13"/>
        <v/>
      </c>
      <c r="K94" s="825" t="str">
        <f t="shared" si="13"/>
        <v/>
      </c>
      <c r="L94" s="825" t="str">
        <f t="shared" si="13"/>
        <v/>
      </c>
      <c r="M94" s="825" t="str">
        <f t="shared" si="13"/>
        <v/>
      </c>
      <c r="N94" s="766"/>
      <c r="O94" s="766"/>
    </row>
    <row r="95" spans="1:15" x14ac:dyDescent="0.2">
      <c r="A95" s="826" t="s">
        <v>276</v>
      </c>
      <c r="B95" s="827">
        <f>IF(SUM(B97:B116)=B93,SUM(B97:B116),"Fout!")</f>
        <v>0</v>
      </c>
      <c r="C95" s="828"/>
      <c r="D95" s="828"/>
      <c r="E95" s="828"/>
      <c r="F95" s="828"/>
      <c r="G95" s="828"/>
      <c r="H95" s="828"/>
      <c r="I95" s="828"/>
      <c r="J95" s="828"/>
      <c r="K95" s="828"/>
      <c r="L95" s="828"/>
      <c r="M95" s="828"/>
      <c r="N95" s="766"/>
      <c r="O95" s="766"/>
    </row>
    <row r="96" spans="1:15" x14ac:dyDescent="0.2">
      <c r="A96" s="819" t="s">
        <v>451</v>
      </c>
      <c r="B96" s="841"/>
      <c r="C96" s="831"/>
      <c r="D96" s="831"/>
      <c r="E96" s="831"/>
      <c r="F96" s="831"/>
      <c r="G96" s="831"/>
      <c r="H96" s="831"/>
      <c r="I96" s="831"/>
      <c r="J96" s="831"/>
      <c r="K96" s="831"/>
      <c r="L96" s="831"/>
      <c r="M96" s="831"/>
      <c r="N96" s="766"/>
      <c r="O96" s="766"/>
    </row>
    <row r="97" spans="1:15" x14ac:dyDescent="0.2">
      <c r="A97" s="791" t="str">
        <f>IF(ISNUMBER(B85),IF(B85=$B$11,IF($B$11=$B$12,$B$12,IF($B$12-$B$11&gt;14,$B$11,$B$12)),IF(B85=DATE(YEAR(B85),MONTH($G$9),DAY($G$9)),B85,IF(B85&lt;=DATE(YEAR(B85),MONTH($G$10),DAY($G$10)),DATE(YEAR(B85),MONTH($G$10),DAY($G$10)),IF(B85&lt;=DATE(YEAR(B85),MONTH($G$11),DAY($G$11)),DATE(YEAR(B85),MONTH($G$11),DAY($G$11)),IF(B85&lt;=DATE(YEAR(B85),MONTH($G$12),DAY($G$12)),DATE(YEAR(B85),MONTH($G$12),DAY($G$12)),DATE(YEAR(B85)+1,MONTH($G$9),DAY($G$9))))))),"")</f>
        <v/>
      </c>
      <c r="B97" s="832" t="str">
        <f t="shared" ref="B97:B116" si="14">IF(SUM(C97:M97)&gt;0,SUM(C97:M97),"")</f>
        <v/>
      </c>
      <c r="C97" s="792" t="str">
        <f>IF(ISNUMBER($A97),IF(C$92&gt;C$93,C$93/$B$88,C$92),"")</f>
        <v/>
      </c>
      <c r="D97" s="792" t="str">
        <f t="shared" ref="D97:M97" si="15">IF(ISNUMBER($A97),IF(D$92&gt;D$93,D$93/$B$88,D$92),"")</f>
        <v/>
      </c>
      <c r="E97" s="792" t="str">
        <f t="shared" si="15"/>
        <v/>
      </c>
      <c r="F97" s="792" t="str">
        <f t="shared" si="15"/>
        <v/>
      </c>
      <c r="G97" s="792" t="str">
        <f t="shared" si="15"/>
        <v/>
      </c>
      <c r="H97" s="792" t="str">
        <f t="shared" si="15"/>
        <v/>
      </c>
      <c r="I97" s="792" t="str">
        <f t="shared" si="15"/>
        <v/>
      </c>
      <c r="J97" s="792" t="str">
        <f t="shared" si="15"/>
        <v/>
      </c>
      <c r="K97" s="792" t="str">
        <f t="shared" si="15"/>
        <v/>
      </c>
      <c r="L97" s="792" t="str">
        <f t="shared" si="15"/>
        <v/>
      </c>
      <c r="M97" s="792" t="str">
        <f t="shared" si="15"/>
        <v/>
      </c>
      <c r="N97" s="766"/>
      <c r="O97" s="766"/>
    </row>
    <row r="98" spans="1:15" x14ac:dyDescent="0.2">
      <c r="A98" s="791" t="str">
        <f>IF($B88&gt;1,IF(A97&lt;DATE(YEAR(A97),MONTH($G$10),DAY($G$10)),DATE(YEAR(A97),MONTH($G$10),DAY($G$10)),IF(A97&lt;DATE(YEAR(A97),MONTH($G$11),DAY($G$11)),DATE(YEAR(A97),MONTH($G$11),DAY($G$11)),IF(A97&lt;DATE(YEAR(A97),MONTH($G$12),DAY($G$12)),DATE(YEAR(A97),MONTH($G$12),DAY($G$12)),DATE(YEAR(A97)+1,MONTH($G$9),DAY($G$9))))),"")</f>
        <v/>
      </c>
      <c r="B98" s="832" t="str">
        <f t="shared" si="14"/>
        <v/>
      </c>
      <c r="C98" s="792" t="str">
        <f t="shared" ref="C98:M98" si="16">IF(AND(ISNUMBER($A98),B$17&gt;B$18),C$93/$B$88,"")</f>
        <v/>
      </c>
      <c r="D98" s="792" t="str">
        <f t="shared" si="16"/>
        <v/>
      </c>
      <c r="E98" s="792" t="str">
        <f t="shared" si="16"/>
        <v/>
      </c>
      <c r="F98" s="792" t="str">
        <f t="shared" si="16"/>
        <v/>
      </c>
      <c r="G98" s="792" t="str">
        <f t="shared" si="16"/>
        <v/>
      </c>
      <c r="H98" s="792" t="str">
        <f t="shared" si="16"/>
        <v/>
      </c>
      <c r="I98" s="792" t="str">
        <f t="shared" si="16"/>
        <v/>
      </c>
      <c r="J98" s="792" t="str">
        <f t="shared" si="16"/>
        <v/>
      </c>
      <c r="K98" s="792" t="str">
        <f t="shared" si="16"/>
        <v/>
      </c>
      <c r="L98" s="792" t="str">
        <f t="shared" si="16"/>
        <v/>
      </c>
      <c r="M98" s="792" t="str">
        <f t="shared" si="16"/>
        <v/>
      </c>
      <c r="N98" s="766"/>
      <c r="O98" s="766"/>
    </row>
    <row r="99" spans="1:15" x14ac:dyDescent="0.2">
      <c r="A99" s="791" t="str">
        <f>IF($B$88=COUNT($A$97:$A98),"",IF(A98&lt;DATE(YEAR(A98),MONTH($G$10),DAY($G$10)),DATE(YEAR(A98),MONTH($G$10),DAY($G$10)),IF(A98&lt;DATE(YEAR(A98),MONTH($G$11),DAY($G$11)),DATE(YEAR(A98),MONTH($G$11),DAY($G$11)),IF(A98&lt;DATE(YEAR(A98),MONTH($G$12),DAY($G$12)),DATE(YEAR(A98),MONTH($G$12),DAY($G$12)),DATE(YEAR(A98)+1,MONTH($G$9),DAY($G$9))))))</f>
        <v/>
      </c>
      <c r="B99" s="832" t="str">
        <f t="shared" si="14"/>
        <v/>
      </c>
      <c r="C99" s="792" t="str">
        <f t="shared" ref="C99:M99" si="17">IF(AND(ISNUMBER($A99),B$17&gt;B$18),C$93/$B$88,"")</f>
        <v/>
      </c>
      <c r="D99" s="792" t="str">
        <f t="shared" si="17"/>
        <v/>
      </c>
      <c r="E99" s="792" t="str">
        <f t="shared" si="17"/>
        <v/>
      </c>
      <c r="F99" s="792" t="str">
        <f t="shared" si="17"/>
        <v/>
      </c>
      <c r="G99" s="792" t="str">
        <f t="shared" si="17"/>
        <v/>
      </c>
      <c r="H99" s="792" t="str">
        <f t="shared" si="17"/>
        <v/>
      </c>
      <c r="I99" s="792" t="str">
        <f t="shared" si="17"/>
        <v/>
      </c>
      <c r="J99" s="792" t="str">
        <f t="shared" si="17"/>
        <v/>
      </c>
      <c r="K99" s="792" t="str">
        <f t="shared" si="17"/>
        <v/>
      </c>
      <c r="L99" s="792" t="str">
        <f t="shared" si="17"/>
        <v/>
      </c>
      <c r="M99" s="792" t="str">
        <f t="shared" si="17"/>
        <v/>
      </c>
      <c r="N99" s="766"/>
      <c r="O99" s="766"/>
    </row>
    <row r="100" spans="1:15" x14ac:dyDescent="0.2">
      <c r="A100" s="791" t="str">
        <f>IF($B$88=COUNT($A$97:$A99),"",IF(A99&lt;DATE(YEAR(A99),MONTH($G$10),DAY($G$10)),DATE(YEAR(A99),MONTH($G$10),DAY($G$10)),IF(A99&lt;DATE(YEAR(A99),MONTH($G$11),DAY($G$11)),DATE(YEAR(A99),MONTH($G$11),DAY($G$11)),IF(A99&lt;DATE(YEAR(A99),MONTH($G$12),DAY($G$12)),DATE(YEAR(A99),MONTH($G$12),DAY($G$12)),DATE(YEAR(A99)+1,MONTH($G$9),DAY($G$9))))))</f>
        <v/>
      </c>
      <c r="B100" s="832" t="str">
        <f t="shared" si="14"/>
        <v/>
      </c>
      <c r="C100" s="792" t="str">
        <f t="shared" ref="C100:M100" si="18">IF(AND(ISNUMBER($A100),B$17&gt;B$18),C$93/$B$88,"")</f>
        <v/>
      </c>
      <c r="D100" s="792" t="str">
        <f t="shared" si="18"/>
        <v/>
      </c>
      <c r="E100" s="792" t="str">
        <f t="shared" si="18"/>
        <v/>
      </c>
      <c r="F100" s="792" t="str">
        <f t="shared" si="18"/>
        <v/>
      </c>
      <c r="G100" s="792" t="str">
        <f t="shared" si="18"/>
        <v/>
      </c>
      <c r="H100" s="792" t="str">
        <f t="shared" si="18"/>
        <v/>
      </c>
      <c r="I100" s="792" t="str">
        <f t="shared" si="18"/>
        <v/>
      </c>
      <c r="J100" s="792" t="str">
        <f t="shared" si="18"/>
        <v/>
      </c>
      <c r="K100" s="792" t="str">
        <f t="shared" si="18"/>
        <v/>
      </c>
      <c r="L100" s="792" t="str">
        <f t="shared" si="18"/>
        <v/>
      </c>
      <c r="M100" s="792" t="str">
        <f t="shared" si="18"/>
        <v/>
      </c>
      <c r="N100" s="766"/>
      <c r="O100" s="766"/>
    </row>
    <row r="101" spans="1:15" x14ac:dyDescent="0.2">
      <c r="A101" s="791" t="str">
        <f>IF($B$88=COUNT($A$97:$A100),"",IF(A100&lt;DATE(YEAR(A100),MONTH($G$10),DAY($G$10)),DATE(YEAR(A100),MONTH($G$10),DAY($G$10)),IF(A100&lt;DATE(YEAR(A100),MONTH($G$11),DAY($G$11)),DATE(YEAR(A100),MONTH($G$11),DAY($G$11)),IF(A100&lt;DATE(YEAR(A100),MONTH($G$12),DAY($G$12)),DATE(YEAR(A100),MONTH($G$12),DAY($G$12)),DATE(YEAR(A100)+1,MONTH($G$9),DAY($G$9))))))</f>
        <v/>
      </c>
      <c r="B101" s="832" t="str">
        <f t="shared" si="14"/>
        <v/>
      </c>
      <c r="C101" s="792" t="str">
        <f t="shared" ref="C101:M101" si="19">IF(AND(ISNUMBER($A101),B$17&gt;B$18),C$93/$B$88,"")</f>
        <v/>
      </c>
      <c r="D101" s="792" t="str">
        <f t="shared" si="19"/>
        <v/>
      </c>
      <c r="E101" s="792" t="str">
        <f t="shared" si="19"/>
        <v/>
      </c>
      <c r="F101" s="792" t="str">
        <f t="shared" si="19"/>
        <v/>
      </c>
      <c r="G101" s="792" t="str">
        <f t="shared" si="19"/>
        <v/>
      </c>
      <c r="H101" s="792" t="str">
        <f t="shared" si="19"/>
        <v/>
      </c>
      <c r="I101" s="792" t="str">
        <f t="shared" si="19"/>
        <v/>
      </c>
      <c r="J101" s="792" t="str">
        <f t="shared" si="19"/>
        <v/>
      </c>
      <c r="K101" s="792" t="str">
        <f t="shared" si="19"/>
        <v/>
      </c>
      <c r="L101" s="792" t="str">
        <f t="shared" si="19"/>
        <v/>
      </c>
      <c r="M101" s="792" t="str">
        <f t="shared" si="19"/>
        <v/>
      </c>
      <c r="N101" s="766"/>
      <c r="O101" s="766"/>
    </row>
    <row r="102" spans="1:15" x14ac:dyDescent="0.2">
      <c r="A102" s="791" t="str">
        <f>IF($B$88=COUNT($A$97:$A101),"",IF(A101&lt;DATE(YEAR(A101),MONTH($G$10),DAY($G$10)),DATE(YEAR(A101),MONTH($G$10),DAY($G$10)),IF(A101&lt;DATE(YEAR(A101),MONTH($G$11),DAY($G$11)),DATE(YEAR(A101),MONTH($G$11),DAY($G$11)),IF(A101&lt;DATE(YEAR(A101),MONTH($G$12),DAY($G$12)),DATE(YEAR(A101),MONTH($G$12),DAY($G$12)),DATE(YEAR(A101)+1,MONTH($G$9),DAY($G$9))))))</f>
        <v/>
      </c>
      <c r="B102" s="832" t="str">
        <f t="shared" si="14"/>
        <v/>
      </c>
      <c r="C102" s="792" t="str">
        <f t="shared" ref="C102:M102" si="20">IF(AND(ISNUMBER($A102),B$17&gt;B$18),C$93/$B$88,"")</f>
        <v/>
      </c>
      <c r="D102" s="792" t="str">
        <f t="shared" si="20"/>
        <v/>
      </c>
      <c r="E102" s="792" t="str">
        <f t="shared" si="20"/>
        <v/>
      </c>
      <c r="F102" s="792" t="str">
        <f t="shared" si="20"/>
        <v/>
      </c>
      <c r="G102" s="792" t="str">
        <f t="shared" si="20"/>
        <v/>
      </c>
      <c r="H102" s="792" t="str">
        <f t="shared" si="20"/>
        <v/>
      </c>
      <c r="I102" s="792" t="str">
        <f t="shared" si="20"/>
        <v/>
      </c>
      <c r="J102" s="792" t="str">
        <f t="shared" si="20"/>
        <v/>
      </c>
      <c r="K102" s="792" t="str">
        <f t="shared" si="20"/>
        <v/>
      </c>
      <c r="L102" s="792" t="str">
        <f t="shared" si="20"/>
        <v/>
      </c>
      <c r="M102" s="792" t="str">
        <f t="shared" si="20"/>
        <v/>
      </c>
      <c r="N102" s="766"/>
      <c r="O102" s="766"/>
    </row>
    <row r="103" spans="1:15" x14ac:dyDescent="0.2">
      <c r="A103" s="791" t="str">
        <f>IF($B$88=COUNT($A$97:$A102),"",IF(A102&lt;DATE(YEAR(A102),MONTH($G$10),DAY($G$10)),DATE(YEAR(A102),MONTH($G$10),DAY($G$10)),IF(A102&lt;DATE(YEAR(A102),MONTH($G$11),DAY($G$11)),DATE(YEAR(A102),MONTH($G$11),DAY($G$11)),IF(A102&lt;DATE(YEAR(A102),MONTH($G$12),DAY($G$12)),DATE(YEAR(A102),MONTH($G$12),DAY($G$12)),DATE(YEAR(A102)+1,MONTH($G$9),DAY($G$9))))))</f>
        <v/>
      </c>
      <c r="B103" s="832" t="str">
        <f t="shared" si="14"/>
        <v/>
      </c>
      <c r="C103" s="792" t="str">
        <f t="shared" ref="C103:M103" si="21">IF(AND(ISNUMBER($A103),B$17&gt;B$18),C$93/$B$88,"")</f>
        <v/>
      </c>
      <c r="D103" s="792" t="str">
        <f t="shared" si="21"/>
        <v/>
      </c>
      <c r="E103" s="792" t="str">
        <f t="shared" si="21"/>
        <v/>
      </c>
      <c r="F103" s="792" t="str">
        <f t="shared" si="21"/>
        <v/>
      </c>
      <c r="G103" s="792" t="str">
        <f t="shared" si="21"/>
        <v/>
      </c>
      <c r="H103" s="792" t="str">
        <f t="shared" si="21"/>
        <v/>
      </c>
      <c r="I103" s="792" t="str">
        <f t="shared" si="21"/>
        <v/>
      </c>
      <c r="J103" s="792" t="str">
        <f t="shared" si="21"/>
        <v/>
      </c>
      <c r="K103" s="792" t="str">
        <f t="shared" si="21"/>
        <v/>
      </c>
      <c r="L103" s="792" t="str">
        <f t="shared" si="21"/>
        <v/>
      </c>
      <c r="M103" s="792" t="str">
        <f t="shared" si="21"/>
        <v/>
      </c>
      <c r="N103" s="766"/>
      <c r="O103" s="766"/>
    </row>
    <row r="104" spans="1:15" x14ac:dyDescent="0.2">
      <c r="A104" s="791" t="str">
        <f>IF($B$88=COUNT($A$97:$A103),"",IF(A103&lt;DATE(YEAR(A103),MONTH($G$10),DAY($G$10)),DATE(YEAR(A103),MONTH($G$10),DAY($G$10)),IF(A103&lt;DATE(YEAR(A103),MONTH($G$11),DAY($G$11)),DATE(YEAR(A103),MONTH($G$11),DAY($G$11)),IF(A103&lt;DATE(YEAR(A103),MONTH($G$12),DAY($G$12)),DATE(YEAR(A103),MONTH($G$12),DAY($G$12)),DATE(YEAR(A103)+1,MONTH($G$9),DAY($G$9))))))</f>
        <v/>
      </c>
      <c r="B104" s="832" t="str">
        <f t="shared" si="14"/>
        <v/>
      </c>
      <c r="C104" s="792" t="str">
        <f t="shared" ref="C104:M104" si="22">IF(AND(ISNUMBER($A104),B$17&gt;B$18),C$93/$B$88,"")</f>
        <v/>
      </c>
      <c r="D104" s="792" t="str">
        <f t="shared" si="22"/>
        <v/>
      </c>
      <c r="E104" s="792" t="str">
        <f t="shared" si="22"/>
        <v/>
      </c>
      <c r="F104" s="792" t="str">
        <f t="shared" si="22"/>
        <v/>
      </c>
      <c r="G104" s="792" t="str">
        <f t="shared" si="22"/>
        <v/>
      </c>
      <c r="H104" s="792" t="str">
        <f t="shared" si="22"/>
        <v/>
      </c>
      <c r="I104" s="792" t="str">
        <f t="shared" si="22"/>
        <v/>
      </c>
      <c r="J104" s="792" t="str">
        <f t="shared" si="22"/>
        <v/>
      </c>
      <c r="K104" s="792" t="str">
        <f t="shared" si="22"/>
        <v/>
      </c>
      <c r="L104" s="792" t="str">
        <f t="shared" si="22"/>
        <v/>
      </c>
      <c r="M104" s="792" t="str">
        <f t="shared" si="22"/>
        <v/>
      </c>
      <c r="N104" s="766"/>
      <c r="O104" s="766"/>
    </row>
    <row r="105" spans="1:15" x14ac:dyDescent="0.2">
      <c r="A105" s="791" t="str">
        <f>IF($B$88=COUNT($A$97:$A104),"",IF(A104&lt;DATE(YEAR(A104),MONTH($G$10),DAY($G$10)),DATE(YEAR(A104),MONTH($G$10),DAY($G$10)),IF(A104&lt;DATE(YEAR(A104),MONTH($G$11),DAY($G$11)),DATE(YEAR(A104),MONTH($G$11),DAY($G$11)),IF(A104&lt;DATE(YEAR(A104),MONTH($G$12),DAY($G$12)),DATE(YEAR(A104),MONTH($G$12),DAY($G$12)),DATE(YEAR(A104)+1,MONTH($G$9),DAY($G$9))))))</f>
        <v/>
      </c>
      <c r="B105" s="832" t="str">
        <f t="shared" si="14"/>
        <v/>
      </c>
      <c r="C105" s="792" t="str">
        <f t="shared" ref="C105:M105" si="23">IF(AND(ISNUMBER($A105),B$17&gt;B$18),C$93/$B$88,"")</f>
        <v/>
      </c>
      <c r="D105" s="792" t="str">
        <f t="shared" si="23"/>
        <v/>
      </c>
      <c r="E105" s="792" t="str">
        <f t="shared" si="23"/>
        <v/>
      </c>
      <c r="F105" s="792" t="str">
        <f t="shared" si="23"/>
        <v/>
      </c>
      <c r="G105" s="792" t="str">
        <f t="shared" si="23"/>
        <v/>
      </c>
      <c r="H105" s="792" t="str">
        <f t="shared" si="23"/>
        <v/>
      </c>
      <c r="I105" s="792" t="str">
        <f t="shared" si="23"/>
        <v/>
      </c>
      <c r="J105" s="792" t="str">
        <f t="shared" si="23"/>
        <v/>
      </c>
      <c r="K105" s="792" t="str">
        <f t="shared" si="23"/>
        <v/>
      </c>
      <c r="L105" s="792" t="str">
        <f t="shared" si="23"/>
        <v/>
      </c>
      <c r="M105" s="792" t="str">
        <f t="shared" si="23"/>
        <v/>
      </c>
      <c r="N105" s="766"/>
      <c r="O105" s="766"/>
    </row>
    <row r="106" spans="1:15" x14ac:dyDescent="0.2">
      <c r="A106" s="791" t="str">
        <f>IF($B$88=COUNT($A$97:$A105),"",IF(A105&lt;DATE(YEAR(A105),MONTH($G$10),DAY($G$10)),DATE(YEAR(A105),MONTH($G$10),DAY($G$10)),IF(A105&lt;DATE(YEAR(A105),MONTH($G$11),DAY($G$11)),DATE(YEAR(A105),MONTH($G$11),DAY($G$11)),IF(A105&lt;DATE(YEAR(A105),MONTH($G$12),DAY($G$12)),DATE(YEAR(A105),MONTH($G$12),DAY($G$12)),DATE(YEAR(A105)+1,MONTH($G$9),DAY($G$9))))))</f>
        <v/>
      </c>
      <c r="B106" s="832" t="str">
        <f t="shared" si="14"/>
        <v/>
      </c>
      <c r="C106" s="792" t="str">
        <f t="shared" ref="C106:M106" si="24">IF(AND(ISNUMBER($A106),B$17&gt;B$18),C$93/$B$88,"")</f>
        <v/>
      </c>
      <c r="D106" s="792" t="str">
        <f t="shared" si="24"/>
        <v/>
      </c>
      <c r="E106" s="792" t="str">
        <f t="shared" si="24"/>
        <v/>
      </c>
      <c r="F106" s="792" t="str">
        <f t="shared" si="24"/>
        <v/>
      </c>
      <c r="G106" s="792" t="str">
        <f t="shared" si="24"/>
        <v/>
      </c>
      <c r="H106" s="792" t="str">
        <f t="shared" si="24"/>
        <v/>
      </c>
      <c r="I106" s="792" t="str">
        <f t="shared" si="24"/>
        <v/>
      </c>
      <c r="J106" s="792" t="str">
        <f t="shared" si="24"/>
        <v/>
      </c>
      <c r="K106" s="792" t="str">
        <f t="shared" si="24"/>
        <v/>
      </c>
      <c r="L106" s="792" t="str">
        <f t="shared" si="24"/>
        <v/>
      </c>
      <c r="M106" s="792" t="str">
        <f t="shared" si="24"/>
        <v/>
      </c>
      <c r="N106" s="766"/>
      <c r="O106" s="766"/>
    </row>
    <row r="107" spans="1:15" x14ac:dyDescent="0.2">
      <c r="A107" s="791" t="str">
        <f>IF($B$88=COUNT($A$97:$A106),"",IF(A106&lt;DATE(YEAR(A106),MONTH($G$10),DAY($G$10)),DATE(YEAR(A106),MONTH($G$10),DAY($G$10)),IF(A106&lt;DATE(YEAR(A106),MONTH($G$11),DAY($G$11)),DATE(YEAR(A106),MONTH($G$11),DAY($G$11)),IF(A106&lt;DATE(YEAR(A106),MONTH($G$12),DAY($G$12)),DATE(YEAR(A106),MONTH($G$12),DAY($G$12)),DATE(YEAR(A106)+1,MONTH($G$9),DAY($G$9))))))</f>
        <v/>
      </c>
      <c r="B107" s="832" t="str">
        <f t="shared" si="14"/>
        <v/>
      </c>
      <c r="C107" s="792" t="str">
        <f t="shared" ref="C107:M107" si="25">IF(AND(ISNUMBER($A107),B$17&gt;B$18),C$93/$B$88,"")</f>
        <v/>
      </c>
      <c r="D107" s="792" t="str">
        <f t="shared" si="25"/>
        <v/>
      </c>
      <c r="E107" s="792" t="str">
        <f t="shared" si="25"/>
        <v/>
      </c>
      <c r="F107" s="792" t="str">
        <f t="shared" si="25"/>
        <v/>
      </c>
      <c r="G107" s="792" t="str">
        <f t="shared" si="25"/>
        <v/>
      </c>
      <c r="H107" s="792" t="str">
        <f t="shared" si="25"/>
        <v/>
      </c>
      <c r="I107" s="792" t="str">
        <f t="shared" si="25"/>
        <v/>
      </c>
      <c r="J107" s="792" t="str">
        <f t="shared" si="25"/>
        <v/>
      </c>
      <c r="K107" s="792" t="str">
        <f t="shared" si="25"/>
        <v/>
      </c>
      <c r="L107" s="792" t="str">
        <f t="shared" si="25"/>
        <v/>
      </c>
      <c r="M107" s="792" t="str">
        <f t="shared" si="25"/>
        <v/>
      </c>
      <c r="N107" s="766"/>
      <c r="O107" s="766"/>
    </row>
    <row r="108" spans="1:15" x14ac:dyDescent="0.2">
      <c r="A108" s="791" t="str">
        <f>IF($B$88=COUNT($A$97:$A107),"",IF(A107&lt;DATE(YEAR(A107),MONTH($G$10),DAY($G$10)),DATE(YEAR(A107),MONTH($G$10),DAY($G$10)),IF(A107&lt;DATE(YEAR(A107),MONTH($G$11),DAY($G$11)),DATE(YEAR(A107),MONTH($G$11),DAY($G$11)),IF(A107&lt;DATE(YEAR(A107),MONTH($G$12),DAY($G$12)),DATE(YEAR(A107),MONTH($G$12),DAY($G$12)),DATE(YEAR(A107)+1,MONTH($G$9),DAY($G$9))))))</f>
        <v/>
      </c>
      <c r="B108" s="832" t="str">
        <f t="shared" si="14"/>
        <v/>
      </c>
      <c r="C108" s="792" t="str">
        <f t="shared" ref="C108:M108" si="26">IF(AND(ISNUMBER($A108),B$17&gt;B$18),C$93/$B$88,"")</f>
        <v/>
      </c>
      <c r="D108" s="792" t="str">
        <f t="shared" si="26"/>
        <v/>
      </c>
      <c r="E108" s="792" t="str">
        <f t="shared" si="26"/>
        <v/>
      </c>
      <c r="F108" s="792" t="str">
        <f t="shared" si="26"/>
        <v/>
      </c>
      <c r="G108" s="792" t="str">
        <f t="shared" si="26"/>
        <v/>
      </c>
      <c r="H108" s="792" t="str">
        <f t="shared" si="26"/>
        <v/>
      </c>
      <c r="I108" s="792" t="str">
        <f t="shared" si="26"/>
        <v/>
      </c>
      <c r="J108" s="792" t="str">
        <f t="shared" si="26"/>
        <v/>
      </c>
      <c r="K108" s="792" t="str">
        <f t="shared" si="26"/>
        <v/>
      </c>
      <c r="L108" s="792" t="str">
        <f t="shared" si="26"/>
        <v/>
      </c>
      <c r="M108" s="792" t="str">
        <f t="shared" si="26"/>
        <v/>
      </c>
      <c r="N108" s="766"/>
      <c r="O108" s="766"/>
    </row>
    <row r="109" spans="1:15" x14ac:dyDescent="0.2">
      <c r="A109" s="791" t="str">
        <f>IF($B$88=COUNT($A$97:$A108),"",IF(A108&lt;DATE(YEAR(A108),MONTH($G$10),DAY($G$10)),DATE(YEAR(A108),MONTH($G$10),DAY($G$10)),IF(A108&lt;DATE(YEAR(A108),MONTH($G$11),DAY($G$11)),DATE(YEAR(A108),MONTH($G$11),DAY($G$11)),IF(A108&lt;DATE(YEAR(A108),MONTH($G$12),DAY($G$12)),DATE(YEAR(A108),MONTH($G$12),DAY($G$12)),DATE(YEAR(A108)+1,MONTH($G$9),DAY($G$9))))))</f>
        <v/>
      </c>
      <c r="B109" s="832" t="str">
        <f t="shared" si="14"/>
        <v/>
      </c>
      <c r="C109" s="792" t="str">
        <f t="shared" ref="C109:M109" si="27">IF(AND(ISNUMBER($A109),B$17&gt;B$18),C$93/$B$88,"")</f>
        <v/>
      </c>
      <c r="D109" s="792" t="str">
        <f t="shared" si="27"/>
        <v/>
      </c>
      <c r="E109" s="792" t="str">
        <f t="shared" si="27"/>
        <v/>
      </c>
      <c r="F109" s="792" t="str">
        <f t="shared" si="27"/>
        <v/>
      </c>
      <c r="G109" s="792" t="str">
        <f t="shared" si="27"/>
        <v/>
      </c>
      <c r="H109" s="792" t="str">
        <f t="shared" si="27"/>
        <v/>
      </c>
      <c r="I109" s="792" t="str">
        <f t="shared" si="27"/>
        <v/>
      </c>
      <c r="J109" s="792" t="str">
        <f t="shared" si="27"/>
        <v/>
      </c>
      <c r="K109" s="792" t="str">
        <f t="shared" si="27"/>
        <v/>
      </c>
      <c r="L109" s="792" t="str">
        <f t="shared" si="27"/>
        <v/>
      </c>
      <c r="M109" s="792" t="str">
        <f t="shared" si="27"/>
        <v/>
      </c>
      <c r="N109" s="766"/>
      <c r="O109" s="766"/>
    </row>
    <row r="110" spans="1:15" x14ac:dyDescent="0.2">
      <c r="A110" s="791" t="str">
        <f>IF($B$88=COUNT($A$97:$A109),"",IF(A109&lt;DATE(YEAR(A109),MONTH($G$10),DAY($G$10)),DATE(YEAR(A109),MONTH($G$10),DAY($G$10)),IF(A109&lt;DATE(YEAR(A109),MONTH($G$11),DAY($G$11)),DATE(YEAR(A109),MONTH($G$11),DAY($G$11)),IF(A109&lt;DATE(YEAR(A109),MONTH($G$12),DAY($G$12)),DATE(YEAR(A109),MONTH($G$12),DAY($G$12)),DATE(YEAR(A109)+1,MONTH($G$9),DAY($G$9))))))</f>
        <v/>
      </c>
      <c r="B110" s="832" t="str">
        <f t="shared" si="14"/>
        <v/>
      </c>
      <c r="C110" s="792" t="str">
        <f t="shared" ref="C110:M110" si="28">IF(AND(ISNUMBER($A110),B$17&gt;B$18),C$93/$B$88,"")</f>
        <v/>
      </c>
      <c r="D110" s="792" t="str">
        <f t="shared" si="28"/>
        <v/>
      </c>
      <c r="E110" s="792" t="str">
        <f t="shared" si="28"/>
        <v/>
      </c>
      <c r="F110" s="792" t="str">
        <f t="shared" si="28"/>
        <v/>
      </c>
      <c r="G110" s="792" t="str">
        <f t="shared" si="28"/>
        <v/>
      </c>
      <c r="H110" s="792" t="str">
        <f t="shared" si="28"/>
        <v/>
      </c>
      <c r="I110" s="792" t="str">
        <f t="shared" si="28"/>
        <v/>
      </c>
      <c r="J110" s="792" t="str">
        <f t="shared" si="28"/>
        <v/>
      </c>
      <c r="K110" s="792" t="str">
        <f t="shared" si="28"/>
        <v/>
      </c>
      <c r="L110" s="792" t="str">
        <f t="shared" si="28"/>
        <v/>
      </c>
      <c r="M110" s="792" t="str">
        <f t="shared" si="28"/>
        <v/>
      </c>
      <c r="N110" s="766"/>
      <c r="O110" s="766"/>
    </row>
    <row r="111" spans="1:15" x14ac:dyDescent="0.2">
      <c r="A111" s="791" t="str">
        <f>IF($B$88=COUNT($A$97:$A110),"",IF(A110&lt;DATE(YEAR(A110),MONTH($G$10),DAY($G$10)),DATE(YEAR(A110),MONTH($G$10),DAY($G$10)),IF(A110&lt;DATE(YEAR(A110),MONTH($G$11),DAY($G$11)),DATE(YEAR(A110),MONTH($G$11),DAY($G$11)),IF(A110&lt;DATE(YEAR(A110),MONTH($G$12),DAY($G$12)),DATE(YEAR(A110),MONTH($G$12),DAY($G$12)),DATE(YEAR(A110)+1,MONTH($G$9),DAY($G$9))))))</f>
        <v/>
      </c>
      <c r="B111" s="832" t="str">
        <f t="shared" si="14"/>
        <v/>
      </c>
      <c r="C111" s="792" t="str">
        <f t="shared" ref="C111:M111" si="29">IF(AND(ISNUMBER($A111),B$17&gt;B$18),C$93/$B$88,"")</f>
        <v/>
      </c>
      <c r="D111" s="792" t="str">
        <f t="shared" si="29"/>
        <v/>
      </c>
      <c r="E111" s="792" t="str">
        <f t="shared" si="29"/>
        <v/>
      </c>
      <c r="F111" s="792" t="str">
        <f t="shared" si="29"/>
        <v/>
      </c>
      <c r="G111" s="792" t="str">
        <f t="shared" si="29"/>
        <v/>
      </c>
      <c r="H111" s="792" t="str">
        <f t="shared" si="29"/>
        <v/>
      </c>
      <c r="I111" s="792" t="str">
        <f t="shared" si="29"/>
        <v/>
      </c>
      <c r="J111" s="792" t="str">
        <f t="shared" si="29"/>
        <v/>
      </c>
      <c r="K111" s="792" t="str">
        <f t="shared" si="29"/>
        <v/>
      </c>
      <c r="L111" s="792" t="str">
        <f t="shared" si="29"/>
        <v/>
      </c>
      <c r="M111" s="792" t="str">
        <f t="shared" si="29"/>
        <v/>
      </c>
      <c r="N111" s="766"/>
      <c r="O111" s="766"/>
    </row>
    <row r="112" spans="1:15" x14ac:dyDescent="0.2">
      <c r="A112" s="791" t="str">
        <f>IF($B$88=COUNT($A$97:$A111),"",IF(A111&lt;DATE(YEAR(A111),MONTH($G$10),DAY($G$10)),DATE(YEAR(A111),MONTH($G$10),DAY($G$10)),IF(A111&lt;DATE(YEAR(A111),MONTH($G$11),DAY($G$11)),DATE(YEAR(A111),MONTH($G$11),DAY($G$11)),IF(A111&lt;DATE(YEAR(A111),MONTH($G$12),DAY($G$12)),DATE(YEAR(A111),MONTH($G$12),DAY($G$12)),DATE(YEAR(A111)+1,MONTH($G$9),DAY($G$9))))))</f>
        <v/>
      </c>
      <c r="B112" s="832" t="str">
        <f t="shared" si="14"/>
        <v/>
      </c>
      <c r="C112" s="792" t="str">
        <f t="shared" ref="C112:M112" si="30">IF(AND(ISNUMBER($A112),B$17&gt;B$18),C$93/$B$88,"")</f>
        <v/>
      </c>
      <c r="D112" s="792" t="str">
        <f t="shared" si="30"/>
        <v/>
      </c>
      <c r="E112" s="792" t="str">
        <f t="shared" si="30"/>
        <v/>
      </c>
      <c r="F112" s="792" t="str">
        <f t="shared" si="30"/>
        <v/>
      </c>
      <c r="G112" s="792" t="str">
        <f t="shared" si="30"/>
        <v/>
      </c>
      <c r="H112" s="792" t="str">
        <f t="shared" si="30"/>
        <v/>
      </c>
      <c r="I112" s="792" t="str">
        <f t="shared" si="30"/>
        <v/>
      </c>
      <c r="J112" s="792" t="str">
        <f t="shared" si="30"/>
        <v/>
      </c>
      <c r="K112" s="792" t="str">
        <f t="shared" si="30"/>
        <v/>
      </c>
      <c r="L112" s="792" t="str">
        <f t="shared" si="30"/>
        <v/>
      </c>
      <c r="M112" s="792" t="str">
        <f t="shared" si="30"/>
        <v/>
      </c>
      <c r="N112" s="766"/>
      <c r="O112" s="766"/>
    </row>
    <row r="113" spans="1:15" x14ac:dyDescent="0.2">
      <c r="A113" s="791" t="str">
        <f>IF($B$88=COUNT($A$97:$A112),"",IF(A112&lt;DATE(YEAR(A112),MONTH($G$10),DAY($G$10)),DATE(YEAR(A112),MONTH($G$10),DAY($G$10)),IF(A112&lt;DATE(YEAR(A112),MONTH($G$11),DAY($G$11)),DATE(YEAR(A112),MONTH($G$11),DAY($G$11)),IF(A112&lt;DATE(YEAR(A112),MONTH($G$12),DAY($G$12)),DATE(YEAR(A112),MONTH($G$12),DAY($G$12)),DATE(YEAR(A112)+1,MONTH($G$9),DAY($G$9))))))</f>
        <v/>
      </c>
      <c r="B113" s="832" t="str">
        <f t="shared" si="14"/>
        <v/>
      </c>
      <c r="C113" s="792" t="str">
        <f t="shared" ref="C113:M113" si="31">IF(AND(ISNUMBER($A113),B$17&gt;B$18),C$93/$B$88,"")</f>
        <v/>
      </c>
      <c r="D113" s="792" t="str">
        <f t="shared" si="31"/>
        <v/>
      </c>
      <c r="E113" s="792" t="str">
        <f t="shared" si="31"/>
        <v/>
      </c>
      <c r="F113" s="792" t="str">
        <f t="shared" si="31"/>
        <v/>
      </c>
      <c r="G113" s="792" t="str">
        <f t="shared" si="31"/>
        <v/>
      </c>
      <c r="H113" s="792" t="str">
        <f t="shared" si="31"/>
        <v/>
      </c>
      <c r="I113" s="792" t="str">
        <f t="shared" si="31"/>
        <v/>
      </c>
      <c r="J113" s="792" t="str">
        <f t="shared" si="31"/>
        <v/>
      </c>
      <c r="K113" s="792" t="str">
        <f t="shared" si="31"/>
        <v/>
      </c>
      <c r="L113" s="792" t="str">
        <f t="shared" si="31"/>
        <v/>
      </c>
      <c r="M113" s="792" t="str">
        <f t="shared" si="31"/>
        <v/>
      </c>
      <c r="N113" s="766"/>
      <c r="O113" s="766"/>
    </row>
    <row r="114" spans="1:15" x14ac:dyDescent="0.2">
      <c r="A114" s="791" t="str">
        <f>IF($B$88=COUNT($A$97:$A113),"",IF(A113&lt;DATE(YEAR(A113),MONTH($G$10),DAY($G$10)),DATE(YEAR(A113),MONTH($G$10),DAY($G$10)),IF(A113&lt;DATE(YEAR(A113),MONTH($G$11),DAY($G$11)),DATE(YEAR(A113),MONTH($G$11),DAY($G$11)),IF(A113&lt;DATE(YEAR(A113),MONTH($G$12),DAY($G$12)),DATE(YEAR(A113),MONTH($G$12),DAY($G$12)),DATE(YEAR(A113)+1,MONTH($G$9),DAY($G$9))))))</f>
        <v/>
      </c>
      <c r="B114" s="832" t="str">
        <f t="shared" si="14"/>
        <v/>
      </c>
      <c r="C114" s="792" t="str">
        <f t="shared" ref="C114:M114" si="32">IF(AND(ISNUMBER($A114),B$17&gt;B$18),C$93/$B$88,"")</f>
        <v/>
      </c>
      <c r="D114" s="792" t="str">
        <f t="shared" si="32"/>
        <v/>
      </c>
      <c r="E114" s="792" t="str">
        <f t="shared" si="32"/>
        <v/>
      </c>
      <c r="F114" s="792" t="str">
        <f t="shared" si="32"/>
        <v/>
      </c>
      <c r="G114" s="792" t="str">
        <f t="shared" si="32"/>
        <v/>
      </c>
      <c r="H114" s="792" t="str">
        <f t="shared" si="32"/>
        <v/>
      </c>
      <c r="I114" s="792" t="str">
        <f t="shared" si="32"/>
        <v/>
      </c>
      <c r="J114" s="792" t="str">
        <f t="shared" si="32"/>
        <v/>
      </c>
      <c r="K114" s="792" t="str">
        <f t="shared" si="32"/>
        <v/>
      </c>
      <c r="L114" s="792" t="str">
        <f t="shared" si="32"/>
        <v/>
      </c>
      <c r="M114" s="792" t="str">
        <f t="shared" si="32"/>
        <v/>
      </c>
      <c r="N114" s="766"/>
      <c r="O114" s="766"/>
    </row>
    <row r="115" spans="1:15" x14ac:dyDescent="0.2">
      <c r="A115" s="791" t="str">
        <f>IF($B$88=COUNT($A$97:$A114),"",IF(A114&lt;DATE(YEAR(A114),MONTH($G$10),DAY($G$10)),DATE(YEAR(A114),MONTH($G$10),DAY($G$10)),IF(A114&lt;DATE(YEAR(A114),MONTH($G$11),DAY($G$11)),DATE(YEAR(A114),MONTH($G$11),DAY($G$11)),IF(A114&lt;DATE(YEAR(A114),MONTH($G$12),DAY($G$12)),DATE(YEAR(A114),MONTH($G$12),DAY($G$12)),DATE(YEAR(A114)+1,MONTH($G$9),DAY($G$9))))))</f>
        <v/>
      </c>
      <c r="B115" s="832" t="str">
        <f t="shared" si="14"/>
        <v/>
      </c>
      <c r="C115" s="792" t="str">
        <f t="shared" ref="C115:M115" si="33">IF(AND(ISNUMBER($A115),B$17&gt;B$18),C$93/$B$88,"")</f>
        <v/>
      </c>
      <c r="D115" s="792" t="str">
        <f t="shared" si="33"/>
        <v/>
      </c>
      <c r="E115" s="792" t="str">
        <f t="shared" si="33"/>
        <v/>
      </c>
      <c r="F115" s="792" t="str">
        <f t="shared" si="33"/>
        <v/>
      </c>
      <c r="G115" s="792" t="str">
        <f t="shared" si="33"/>
        <v/>
      </c>
      <c r="H115" s="792" t="str">
        <f t="shared" si="33"/>
        <v/>
      </c>
      <c r="I115" s="792" t="str">
        <f t="shared" si="33"/>
        <v/>
      </c>
      <c r="J115" s="792" t="str">
        <f t="shared" si="33"/>
        <v/>
      </c>
      <c r="K115" s="792" t="str">
        <f t="shared" si="33"/>
        <v/>
      </c>
      <c r="L115" s="792" t="str">
        <f t="shared" si="33"/>
        <v/>
      </c>
      <c r="M115" s="792" t="str">
        <f t="shared" si="33"/>
        <v/>
      </c>
      <c r="N115" s="766"/>
      <c r="O115" s="766"/>
    </row>
    <row r="116" spans="1:15" x14ac:dyDescent="0.2">
      <c r="A116" s="791" t="str">
        <f>IF($B$88=COUNT($A$97:$A115),"",IF(A115&lt;DATE(YEAR(A115),MONTH($G$10),DAY($G$10)),DATE(YEAR(A115),MONTH($G$10),DAY($G$10)),IF(A115&lt;DATE(YEAR(A115),MONTH($G$11),DAY($G$11)),DATE(YEAR(A115),MONTH($G$11),DAY($G$11)),IF(A115&lt;DATE(YEAR(A115),MONTH($G$12),DAY($G$12)),DATE(YEAR(A115),MONTH($G$12),DAY($G$12)),DATE(YEAR(A115)+1,MONTH($G$9),DAY($G$9))))))</f>
        <v/>
      </c>
      <c r="B116" s="832" t="str">
        <f t="shared" si="14"/>
        <v/>
      </c>
      <c r="C116" s="792" t="str">
        <f t="shared" ref="C116:M116" si="34">IF(AND(ISNUMBER($A116),B$17&gt;B$18),C$93/$B$88,"")</f>
        <v/>
      </c>
      <c r="D116" s="792" t="str">
        <f t="shared" si="34"/>
        <v/>
      </c>
      <c r="E116" s="792" t="str">
        <f t="shared" si="34"/>
        <v/>
      </c>
      <c r="F116" s="792" t="str">
        <f t="shared" si="34"/>
        <v/>
      </c>
      <c r="G116" s="792" t="str">
        <f t="shared" si="34"/>
        <v/>
      </c>
      <c r="H116" s="792" t="str">
        <f t="shared" si="34"/>
        <v/>
      </c>
      <c r="I116" s="792" t="str">
        <f t="shared" si="34"/>
        <v/>
      </c>
      <c r="J116" s="792" t="str">
        <f t="shared" si="34"/>
        <v/>
      </c>
      <c r="K116" s="792" t="str">
        <f t="shared" si="34"/>
        <v/>
      </c>
      <c r="L116" s="792" t="str">
        <f t="shared" si="34"/>
        <v/>
      </c>
      <c r="M116" s="792" t="str">
        <f t="shared" si="34"/>
        <v/>
      </c>
      <c r="N116" s="766"/>
      <c r="O116" s="766"/>
    </row>
    <row r="117" spans="1:15" ht="13.5" thickBot="1" x14ac:dyDescent="0.25">
      <c r="A117" s="766"/>
      <c r="B117" s="766"/>
      <c r="C117" s="766"/>
      <c r="D117" s="766"/>
      <c r="E117" s="766"/>
      <c r="F117" s="766"/>
      <c r="G117" s="766"/>
      <c r="H117" s="766"/>
      <c r="I117" s="766"/>
      <c r="J117" s="766"/>
      <c r="K117" s="766"/>
      <c r="L117" s="766"/>
      <c r="M117" s="766"/>
      <c r="N117" s="766"/>
      <c r="O117" s="766"/>
    </row>
    <row r="118" spans="1:15" x14ac:dyDescent="0.2">
      <c r="A118" s="833" t="s">
        <v>455</v>
      </c>
      <c r="B118" s="834"/>
      <c r="C118" s="835"/>
      <c r="D118" s="835"/>
      <c r="E118" s="835"/>
      <c r="F118" s="835"/>
      <c r="G118" s="835"/>
      <c r="H118" s="835"/>
      <c r="I118" s="835"/>
      <c r="J118" s="835"/>
      <c r="K118" s="835"/>
      <c r="L118" s="835"/>
      <c r="M118" s="835"/>
      <c r="N118" s="766"/>
      <c r="O118" s="766"/>
    </row>
    <row r="119" spans="1:15" x14ac:dyDescent="0.2">
      <c r="A119" s="836" t="s">
        <v>414</v>
      </c>
      <c r="B119" s="837" t="str">
        <f>IF(ISNUMBER($A$42),IF($A$42&lt;$B$8,$B$8,$A$42),"")</f>
        <v/>
      </c>
      <c r="C119" s="766"/>
      <c r="D119" s="766"/>
      <c r="E119" s="766"/>
      <c r="F119" s="766"/>
      <c r="G119" s="766"/>
      <c r="H119" s="766"/>
      <c r="I119" s="766"/>
      <c r="J119" s="766"/>
      <c r="K119" s="766"/>
      <c r="L119" s="766"/>
      <c r="M119" s="766"/>
      <c r="N119" s="766"/>
      <c r="O119" s="766"/>
    </row>
    <row r="120" spans="1:15" x14ac:dyDescent="0.2">
      <c r="A120" s="836" t="s">
        <v>415</v>
      </c>
      <c r="B120" s="837" t="str">
        <f>IF(ISNUMBER($B$42),$B$42,"")</f>
        <v/>
      </c>
      <c r="C120" s="766"/>
      <c r="D120" s="766"/>
      <c r="E120" s="766"/>
      <c r="F120" s="766"/>
      <c r="G120" s="766"/>
      <c r="H120" s="766"/>
      <c r="I120" s="766"/>
      <c r="J120" s="766"/>
      <c r="K120" s="766"/>
      <c r="L120" s="766"/>
      <c r="M120" s="766"/>
      <c r="N120" s="766"/>
      <c r="O120" s="766"/>
    </row>
    <row r="121" spans="1:15" x14ac:dyDescent="0.2">
      <c r="A121" s="836" t="s">
        <v>453</v>
      </c>
      <c r="B121" s="839">
        <f>IF(OR(B119="",B120=""),0,DAYS360(B119,B120)/30)</f>
        <v>0</v>
      </c>
      <c r="C121" s="766"/>
      <c r="D121" s="766"/>
      <c r="E121" s="766"/>
      <c r="F121" s="766"/>
      <c r="G121" s="766"/>
      <c r="H121" s="766"/>
      <c r="I121" s="766"/>
      <c r="J121" s="766"/>
      <c r="K121" s="766"/>
      <c r="L121" s="766"/>
      <c r="M121" s="766"/>
      <c r="N121" s="766"/>
      <c r="O121" s="766"/>
    </row>
    <row r="122" spans="1:15" x14ac:dyDescent="0.2">
      <c r="A122" s="836" t="s">
        <v>416</v>
      </c>
      <c r="B122" s="839">
        <f>IF($B120="",0,IF(AND($A131=$B$11,$A131=$B$12),IF(IFERROR(ROUNDDOWN(1+(DAYS360($A131,$B120)-1)/90,0),0)&lt;1,1,ROUNDDOWN(1+(DAYS360($A131,$B120)-1)/90,0)),IF(AND($A131=$B$11,$B$12-$B$11&gt;14),IF(IFERROR(ROUNDDOWN(1+(DAYS360($A131,$B120)-1)/90,0),0)&lt;1,1,ROUNDDOWN(1+(DAYS360($A131,$B120)-1)/90,0)),IF(IFERROR(ROUNDDOWN(1+(DAYS360($A131,$B120)-1)/90,0),0)&lt;1,1,ROUNDDOWN(1+(DAYS360($A131,$B120)-1)/90,0)))))</f>
        <v>0</v>
      </c>
      <c r="C122" s="766"/>
      <c r="D122" s="766"/>
      <c r="E122" s="766"/>
      <c r="F122" s="766"/>
      <c r="G122" s="766"/>
      <c r="H122" s="766"/>
      <c r="I122" s="766"/>
      <c r="J122" s="766"/>
      <c r="K122" s="766"/>
      <c r="L122" s="766"/>
      <c r="M122" s="766"/>
      <c r="N122" s="766"/>
      <c r="O122" s="766"/>
    </row>
    <row r="123" spans="1:15" x14ac:dyDescent="0.2">
      <c r="A123" s="840"/>
      <c r="B123" s="766"/>
      <c r="C123" s="766"/>
      <c r="D123" s="766"/>
      <c r="E123" s="766"/>
      <c r="F123" s="766"/>
      <c r="G123" s="766"/>
      <c r="H123" s="766"/>
      <c r="I123" s="766"/>
      <c r="J123" s="766"/>
      <c r="K123" s="766"/>
      <c r="L123" s="766"/>
      <c r="M123" s="766"/>
      <c r="N123" s="766"/>
      <c r="O123" s="766"/>
    </row>
    <row r="124" spans="1:15" x14ac:dyDescent="0.2">
      <c r="A124" s="840"/>
      <c r="B124" s="766"/>
      <c r="C124" s="766"/>
      <c r="D124" s="766"/>
      <c r="E124" s="766"/>
      <c r="F124" s="766"/>
      <c r="G124" s="766"/>
      <c r="H124" s="766"/>
      <c r="I124" s="766"/>
      <c r="J124" s="766"/>
      <c r="K124" s="766"/>
      <c r="L124" s="766"/>
      <c r="M124" s="766"/>
      <c r="N124" s="766"/>
      <c r="O124" s="766"/>
    </row>
    <row r="125" spans="1:15" x14ac:dyDescent="0.2">
      <c r="A125" s="816"/>
      <c r="B125" s="817" t="s">
        <v>64</v>
      </c>
      <c r="C125" s="818" t="s">
        <v>439</v>
      </c>
      <c r="D125" s="786" t="s">
        <v>424</v>
      </c>
      <c r="E125" s="786" t="s">
        <v>425</v>
      </c>
      <c r="F125" s="786" t="s">
        <v>426</v>
      </c>
      <c r="G125" s="786" t="s">
        <v>427</v>
      </c>
      <c r="H125" s="786" t="s">
        <v>428</v>
      </c>
      <c r="I125" s="786" t="s">
        <v>429</v>
      </c>
      <c r="J125" s="786" t="s">
        <v>430</v>
      </c>
      <c r="K125" s="786" t="s">
        <v>431</v>
      </c>
      <c r="L125" s="786" t="s">
        <v>432</v>
      </c>
      <c r="M125" s="786" t="s">
        <v>433</v>
      </c>
      <c r="N125" s="766"/>
      <c r="O125" s="766"/>
    </row>
    <row r="126" spans="1:15" x14ac:dyDescent="0.2">
      <c r="A126" s="819" t="s">
        <v>434</v>
      </c>
      <c r="B126" s="820">
        <f>$N$42</f>
        <v>0</v>
      </c>
      <c r="C126" s="792">
        <f>C42</f>
        <v>0</v>
      </c>
      <c r="D126" s="792">
        <f t="shared" ref="D126:M126" si="35">D42</f>
        <v>0</v>
      </c>
      <c r="E126" s="792">
        <f t="shared" si="35"/>
        <v>0</v>
      </c>
      <c r="F126" s="792">
        <f t="shared" si="35"/>
        <v>0</v>
      </c>
      <c r="G126" s="792">
        <f t="shared" si="35"/>
        <v>0</v>
      </c>
      <c r="H126" s="792">
        <f t="shared" si="35"/>
        <v>0</v>
      </c>
      <c r="I126" s="792">
        <f t="shared" si="35"/>
        <v>0</v>
      </c>
      <c r="J126" s="792">
        <f t="shared" si="35"/>
        <v>0</v>
      </c>
      <c r="K126" s="792">
        <f t="shared" si="35"/>
        <v>0</v>
      </c>
      <c r="L126" s="792">
        <f t="shared" si="35"/>
        <v>0</v>
      </c>
      <c r="M126" s="792">
        <f t="shared" si="35"/>
        <v>0</v>
      </c>
      <c r="N126" s="766"/>
      <c r="O126" s="766"/>
    </row>
    <row r="127" spans="1:15" x14ac:dyDescent="0.2">
      <c r="A127" s="822" t="s">
        <v>449</v>
      </c>
      <c r="B127" s="820">
        <f>SUM(C127:M127)</f>
        <v>0</v>
      </c>
      <c r="C127" s="792">
        <f>IF(C$57&gt;25000,0.9*C126,C126)</f>
        <v>0</v>
      </c>
      <c r="D127" s="792">
        <f t="shared" ref="D127:M127" si="36">IF(D$57&gt;25000,0.9*D126,D126)</f>
        <v>0</v>
      </c>
      <c r="E127" s="792">
        <f t="shared" si="36"/>
        <v>0</v>
      </c>
      <c r="F127" s="792">
        <f t="shared" si="36"/>
        <v>0</v>
      </c>
      <c r="G127" s="792">
        <f t="shared" si="36"/>
        <v>0</v>
      </c>
      <c r="H127" s="792">
        <f t="shared" si="36"/>
        <v>0</v>
      </c>
      <c r="I127" s="792">
        <f t="shared" si="36"/>
        <v>0</v>
      </c>
      <c r="J127" s="792">
        <f t="shared" si="36"/>
        <v>0</v>
      </c>
      <c r="K127" s="792">
        <f t="shared" si="36"/>
        <v>0</v>
      </c>
      <c r="L127" s="792">
        <f t="shared" si="36"/>
        <v>0</v>
      </c>
      <c r="M127" s="792">
        <f t="shared" si="36"/>
        <v>0</v>
      </c>
      <c r="N127" s="766"/>
      <c r="O127" s="766"/>
    </row>
    <row r="128" spans="1:15" x14ac:dyDescent="0.2">
      <c r="A128" s="785" t="s">
        <v>450</v>
      </c>
      <c r="B128" s="824"/>
      <c r="C128" s="825" t="str">
        <f>IFERROR(C127/C126,"")</f>
        <v/>
      </c>
      <c r="D128" s="825" t="str">
        <f t="shared" ref="D128:M128" si="37">IFERROR(D127/D126,"")</f>
        <v/>
      </c>
      <c r="E128" s="825" t="str">
        <f t="shared" si="37"/>
        <v/>
      </c>
      <c r="F128" s="825" t="str">
        <f t="shared" si="37"/>
        <v/>
      </c>
      <c r="G128" s="825" t="str">
        <f t="shared" si="37"/>
        <v/>
      </c>
      <c r="H128" s="825" t="str">
        <f t="shared" si="37"/>
        <v/>
      </c>
      <c r="I128" s="825" t="str">
        <f t="shared" si="37"/>
        <v/>
      </c>
      <c r="J128" s="825" t="str">
        <f t="shared" si="37"/>
        <v/>
      </c>
      <c r="K128" s="825" t="str">
        <f t="shared" si="37"/>
        <v/>
      </c>
      <c r="L128" s="825" t="str">
        <f t="shared" si="37"/>
        <v/>
      </c>
      <c r="M128" s="825" t="str">
        <f t="shared" si="37"/>
        <v/>
      </c>
      <c r="N128" s="766"/>
      <c r="O128" s="766"/>
    </row>
    <row r="129" spans="1:15" x14ac:dyDescent="0.2">
      <c r="A129" s="826" t="s">
        <v>276</v>
      </c>
      <c r="B129" s="827">
        <f>IF(SUM(B131:B150)=B127,SUM(B131:B150),"Fout!")</f>
        <v>0</v>
      </c>
      <c r="C129" s="828"/>
      <c r="D129" s="828"/>
      <c r="E129" s="828"/>
      <c r="F129" s="828"/>
      <c r="G129" s="828"/>
      <c r="H129" s="828"/>
      <c r="I129" s="828"/>
      <c r="J129" s="828"/>
      <c r="K129" s="828"/>
      <c r="L129" s="828"/>
      <c r="M129" s="828"/>
      <c r="N129" s="766"/>
      <c r="O129" s="766"/>
    </row>
    <row r="130" spans="1:15" x14ac:dyDescent="0.2">
      <c r="A130" s="819" t="s">
        <v>451</v>
      </c>
      <c r="B130" s="841"/>
      <c r="C130" s="831"/>
      <c r="D130" s="831"/>
      <c r="E130" s="831"/>
      <c r="F130" s="831"/>
      <c r="G130" s="831"/>
      <c r="H130" s="831"/>
      <c r="I130" s="831"/>
      <c r="J130" s="831"/>
      <c r="K130" s="831"/>
      <c r="L130" s="831"/>
      <c r="M130" s="831"/>
      <c r="N130" s="766"/>
      <c r="O130" s="766"/>
    </row>
    <row r="131" spans="1:15" x14ac:dyDescent="0.2">
      <c r="A131" s="791" t="str">
        <f>IF(ISNUMBER(B119),IF(B119=$B$11,IF($B$11=$B$12,$B$12,IF($B$12-$B$11&gt;14,$B$11,$B$12)),IF(B119=DATE(YEAR(B119),MONTH($G$9),DAY($G$9)),B119,IF(B119&lt;=DATE(YEAR(B119),MONTH($G$10),DAY($G$10)),DATE(YEAR(B119),MONTH($G$10),DAY($G$10)),IF(B119&lt;=DATE(YEAR(B119),MONTH($G$11),DAY($G$11)),DATE(YEAR(B119),MONTH($G$11),DAY($G$11)),IF(B119&lt;=DATE(YEAR(B119),MONTH($G$12),DAY($G$12)),DATE(YEAR(B119),MONTH($G$12),DAY($G$12)),DATE(YEAR(B119)+1,MONTH($G$9),DAY($G$9))))))),"")</f>
        <v/>
      </c>
      <c r="B131" s="832" t="str">
        <f t="shared" ref="B131:B150" si="38">IF(SUM(C131:M131)&gt;0,SUM(C131:M131),"")</f>
        <v/>
      </c>
      <c r="C131" s="792" t="str">
        <f>IF(ISNUMBER($A131),IF(C$126&gt;C$127,C$127/$B$122,C$126),"")</f>
        <v/>
      </c>
      <c r="D131" s="792" t="str">
        <f t="shared" ref="D131:M131" si="39">IF(ISNUMBER($A131),IF(D$126&gt;D$127,D$127/$B$122,D$126),"")</f>
        <v/>
      </c>
      <c r="E131" s="792" t="str">
        <f t="shared" si="39"/>
        <v/>
      </c>
      <c r="F131" s="792" t="str">
        <f t="shared" si="39"/>
        <v/>
      </c>
      <c r="G131" s="792" t="str">
        <f t="shared" si="39"/>
        <v/>
      </c>
      <c r="H131" s="792" t="str">
        <f t="shared" si="39"/>
        <v/>
      </c>
      <c r="I131" s="792" t="str">
        <f t="shared" si="39"/>
        <v/>
      </c>
      <c r="J131" s="792" t="str">
        <f t="shared" si="39"/>
        <v/>
      </c>
      <c r="K131" s="792" t="str">
        <f t="shared" si="39"/>
        <v/>
      </c>
      <c r="L131" s="792" t="str">
        <f t="shared" si="39"/>
        <v/>
      </c>
      <c r="M131" s="792" t="str">
        <f t="shared" si="39"/>
        <v/>
      </c>
      <c r="N131" s="766"/>
      <c r="O131" s="766"/>
    </row>
    <row r="132" spans="1:15" x14ac:dyDescent="0.2">
      <c r="A132" s="791" t="str">
        <f>IF($B122&gt;1,IF(A131&lt;DATE(YEAR(A131),MONTH($G$10),DAY($G$10)),DATE(YEAR(A131),MONTH($G$10),DAY($G$10)),IF(A131&lt;DATE(YEAR(A131),MONTH($G$11),DAY($G$11)),DATE(YEAR(A131),MONTH($G$11),DAY($G$11)),IF(A131&lt;DATE(YEAR(A131),MONTH($G$12),DAY($G$12)),DATE(YEAR(A131),MONTH($G$12),DAY($G$12)),DATE(YEAR(A131)+1,MONTH($G$9),DAY($G$9))))),"")</f>
        <v/>
      </c>
      <c r="B132" s="832" t="str">
        <f t="shared" si="38"/>
        <v/>
      </c>
      <c r="C132" s="792" t="str">
        <f t="shared" ref="C132:M132" si="40">IF(AND(ISNUMBER($A132),B$17&gt;B$18),C$127/$B$122,"")</f>
        <v/>
      </c>
      <c r="D132" s="792" t="str">
        <f t="shared" si="40"/>
        <v/>
      </c>
      <c r="E132" s="792" t="str">
        <f t="shared" si="40"/>
        <v/>
      </c>
      <c r="F132" s="792" t="str">
        <f t="shared" si="40"/>
        <v/>
      </c>
      <c r="G132" s="792" t="str">
        <f t="shared" si="40"/>
        <v/>
      </c>
      <c r="H132" s="792" t="str">
        <f t="shared" si="40"/>
        <v/>
      </c>
      <c r="I132" s="792" t="str">
        <f t="shared" si="40"/>
        <v/>
      </c>
      <c r="J132" s="792" t="str">
        <f t="shared" si="40"/>
        <v/>
      </c>
      <c r="K132" s="792" t="str">
        <f t="shared" si="40"/>
        <v/>
      </c>
      <c r="L132" s="792" t="str">
        <f t="shared" si="40"/>
        <v/>
      </c>
      <c r="M132" s="792" t="str">
        <f t="shared" si="40"/>
        <v/>
      </c>
      <c r="N132" s="766"/>
      <c r="O132" s="766"/>
    </row>
    <row r="133" spans="1:15" x14ac:dyDescent="0.2">
      <c r="A133" s="791" t="str">
        <f>IF($B$122=COUNT($A$131:$A132),"",IF(A132&lt;DATE(YEAR(A132),MONTH($G$10),DAY($G$10)),DATE(YEAR(A132),MONTH($G$10),DAY($G$10)),IF(A132&lt;DATE(YEAR(A132),MONTH($G$11),DAY($G$11)),DATE(YEAR(A132),MONTH($G$11),DAY($G$11)),IF(A132&lt;DATE(YEAR(A132),MONTH($G$12),DAY($G$12)),DATE(YEAR(A132),MONTH($G$12),DAY($G$12)),DATE(YEAR(A132)+1,MONTH($G$9),DAY($G$9))))))</f>
        <v/>
      </c>
      <c r="B133" s="832" t="str">
        <f t="shared" si="38"/>
        <v/>
      </c>
      <c r="C133" s="792" t="str">
        <f t="shared" ref="C133:M133" si="41">IF(AND(ISNUMBER($A133),B$17&gt;B$18),C$127/$B$122,"")</f>
        <v/>
      </c>
      <c r="D133" s="792" t="str">
        <f t="shared" si="41"/>
        <v/>
      </c>
      <c r="E133" s="792" t="str">
        <f t="shared" si="41"/>
        <v/>
      </c>
      <c r="F133" s="792" t="str">
        <f t="shared" si="41"/>
        <v/>
      </c>
      <c r="G133" s="792" t="str">
        <f t="shared" si="41"/>
        <v/>
      </c>
      <c r="H133" s="792" t="str">
        <f t="shared" si="41"/>
        <v/>
      </c>
      <c r="I133" s="792" t="str">
        <f t="shared" si="41"/>
        <v/>
      </c>
      <c r="J133" s="792" t="str">
        <f t="shared" si="41"/>
        <v/>
      </c>
      <c r="K133" s="792" t="str">
        <f t="shared" si="41"/>
        <v/>
      </c>
      <c r="L133" s="792" t="str">
        <f t="shared" si="41"/>
        <v/>
      </c>
      <c r="M133" s="792" t="str">
        <f t="shared" si="41"/>
        <v/>
      </c>
      <c r="N133" s="766"/>
      <c r="O133" s="766"/>
    </row>
    <row r="134" spans="1:15" x14ac:dyDescent="0.2">
      <c r="A134" s="791" t="str">
        <f>IF($B$122=COUNT($A$131:$A133),"",IF(A133&lt;DATE(YEAR(A133),MONTH($G$10),DAY($G$10)),DATE(YEAR(A133),MONTH($G$10),DAY($G$10)),IF(A133&lt;DATE(YEAR(A133),MONTH($G$11),DAY($G$11)),DATE(YEAR(A133),MONTH($G$11),DAY($G$11)),IF(A133&lt;DATE(YEAR(A133),MONTH($G$12),DAY($G$12)),DATE(YEAR(A133),MONTH($G$12),DAY($G$12)),DATE(YEAR(A133)+1,MONTH($G$9),DAY($G$9))))))</f>
        <v/>
      </c>
      <c r="B134" s="832" t="str">
        <f t="shared" si="38"/>
        <v/>
      </c>
      <c r="C134" s="792" t="str">
        <f t="shared" ref="C134:M134" si="42">IF(AND(ISNUMBER($A134),B$17&gt;B$18),C$127/$B$122,"")</f>
        <v/>
      </c>
      <c r="D134" s="792" t="str">
        <f t="shared" si="42"/>
        <v/>
      </c>
      <c r="E134" s="792" t="str">
        <f t="shared" si="42"/>
        <v/>
      </c>
      <c r="F134" s="792" t="str">
        <f t="shared" si="42"/>
        <v/>
      </c>
      <c r="G134" s="792" t="str">
        <f t="shared" si="42"/>
        <v/>
      </c>
      <c r="H134" s="792" t="str">
        <f t="shared" si="42"/>
        <v/>
      </c>
      <c r="I134" s="792" t="str">
        <f t="shared" si="42"/>
        <v/>
      </c>
      <c r="J134" s="792" t="str">
        <f t="shared" si="42"/>
        <v/>
      </c>
      <c r="K134" s="792" t="str">
        <f t="shared" si="42"/>
        <v/>
      </c>
      <c r="L134" s="792" t="str">
        <f t="shared" si="42"/>
        <v/>
      </c>
      <c r="M134" s="792" t="str">
        <f t="shared" si="42"/>
        <v/>
      </c>
      <c r="N134" s="766"/>
      <c r="O134" s="766"/>
    </row>
    <row r="135" spans="1:15" x14ac:dyDescent="0.2">
      <c r="A135" s="791" t="str">
        <f>IF($B$122=COUNT($A$131:$A134),"",IF(A134&lt;DATE(YEAR(A134),MONTH($G$10),DAY($G$10)),DATE(YEAR(A134),MONTH($G$10),DAY($G$10)),IF(A134&lt;DATE(YEAR(A134),MONTH($G$11),DAY($G$11)),DATE(YEAR(A134),MONTH($G$11),DAY($G$11)),IF(A134&lt;DATE(YEAR(A134),MONTH($G$12),DAY($G$12)),DATE(YEAR(A134),MONTH($G$12),DAY($G$12)),DATE(YEAR(A134)+1,MONTH($G$9),DAY($G$9))))))</f>
        <v/>
      </c>
      <c r="B135" s="832" t="str">
        <f t="shared" si="38"/>
        <v/>
      </c>
      <c r="C135" s="792" t="str">
        <f t="shared" ref="C135:M135" si="43">IF(AND(ISNUMBER($A135),B$17&gt;B$18),C$127/$B$122,"")</f>
        <v/>
      </c>
      <c r="D135" s="792" t="str">
        <f t="shared" si="43"/>
        <v/>
      </c>
      <c r="E135" s="792" t="str">
        <f t="shared" si="43"/>
        <v/>
      </c>
      <c r="F135" s="792" t="str">
        <f t="shared" si="43"/>
        <v/>
      </c>
      <c r="G135" s="792" t="str">
        <f t="shared" si="43"/>
        <v/>
      </c>
      <c r="H135" s="792" t="str">
        <f t="shared" si="43"/>
        <v/>
      </c>
      <c r="I135" s="792" t="str">
        <f t="shared" si="43"/>
        <v/>
      </c>
      <c r="J135" s="792" t="str">
        <f t="shared" si="43"/>
        <v/>
      </c>
      <c r="K135" s="792" t="str">
        <f t="shared" si="43"/>
        <v/>
      </c>
      <c r="L135" s="792" t="str">
        <f t="shared" si="43"/>
        <v/>
      </c>
      <c r="M135" s="792" t="str">
        <f t="shared" si="43"/>
        <v/>
      </c>
      <c r="N135" s="766"/>
      <c r="O135" s="766"/>
    </row>
    <row r="136" spans="1:15" x14ac:dyDescent="0.2">
      <c r="A136" s="791" t="str">
        <f>IF($B$122=COUNT($A$131:$A135),"",IF(A135&lt;DATE(YEAR(A135),MONTH($G$10),DAY($G$10)),DATE(YEAR(A135),MONTH($G$10),DAY($G$10)),IF(A135&lt;DATE(YEAR(A135),MONTH($G$11),DAY($G$11)),DATE(YEAR(A135),MONTH($G$11),DAY($G$11)),IF(A135&lt;DATE(YEAR(A135),MONTH($G$12),DAY($G$12)),DATE(YEAR(A135),MONTH($G$12),DAY($G$12)),DATE(YEAR(A135)+1,MONTH($G$9),DAY($G$9))))))</f>
        <v/>
      </c>
      <c r="B136" s="832" t="str">
        <f t="shared" si="38"/>
        <v/>
      </c>
      <c r="C136" s="792" t="str">
        <f t="shared" ref="C136:M136" si="44">IF(AND(ISNUMBER($A136),B$17&gt;B$18),C$127/$B$122,"")</f>
        <v/>
      </c>
      <c r="D136" s="792" t="str">
        <f t="shared" si="44"/>
        <v/>
      </c>
      <c r="E136" s="792" t="str">
        <f t="shared" si="44"/>
        <v/>
      </c>
      <c r="F136" s="792" t="str">
        <f t="shared" si="44"/>
        <v/>
      </c>
      <c r="G136" s="792" t="str">
        <f t="shared" si="44"/>
        <v/>
      </c>
      <c r="H136" s="792" t="str">
        <f t="shared" si="44"/>
        <v/>
      </c>
      <c r="I136" s="792" t="str">
        <f t="shared" si="44"/>
        <v/>
      </c>
      <c r="J136" s="792" t="str">
        <f t="shared" si="44"/>
        <v/>
      </c>
      <c r="K136" s="792" t="str">
        <f t="shared" si="44"/>
        <v/>
      </c>
      <c r="L136" s="792" t="str">
        <f t="shared" si="44"/>
        <v/>
      </c>
      <c r="M136" s="792" t="str">
        <f t="shared" si="44"/>
        <v/>
      </c>
      <c r="N136" s="766"/>
      <c r="O136" s="766"/>
    </row>
    <row r="137" spans="1:15" x14ac:dyDescent="0.2">
      <c r="A137" s="791" t="str">
        <f>IF($B$122=COUNT($A$131:$A136),"",IF(A136&lt;DATE(YEAR(A136),MONTH($G$10),DAY($G$10)),DATE(YEAR(A136),MONTH($G$10),DAY($G$10)),IF(A136&lt;DATE(YEAR(A136),MONTH($G$11),DAY($G$11)),DATE(YEAR(A136),MONTH($G$11),DAY($G$11)),IF(A136&lt;DATE(YEAR(A136),MONTH($G$12),DAY($G$12)),DATE(YEAR(A136),MONTH($G$12),DAY($G$12)),DATE(YEAR(A136)+1,MONTH($G$9),DAY($G$9))))))</f>
        <v/>
      </c>
      <c r="B137" s="832" t="str">
        <f t="shared" si="38"/>
        <v/>
      </c>
      <c r="C137" s="792" t="str">
        <f t="shared" ref="C137:M137" si="45">IF(AND(ISNUMBER($A137),B$17&gt;B$18),C$127/$B$122,"")</f>
        <v/>
      </c>
      <c r="D137" s="792" t="str">
        <f t="shared" si="45"/>
        <v/>
      </c>
      <c r="E137" s="792" t="str">
        <f t="shared" si="45"/>
        <v/>
      </c>
      <c r="F137" s="792" t="str">
        <f t="shared" si="45"/>
        <v/>
      </c>
      <c r="G137" s="792" t="str">
        <f t="shared" si="45"/>
        <v/>
      </c>
      <c r="H137" s="792" t="str">
        <f t="shared" si="45"/>
        <v/>
      </c>
      <c r="I137" s="792" t="str">
        <f t="shared" si="45"/>
        <v/>
      </c>
      <c r="J137" s="792" t="str">
        <f t="shared" si="45"/>
        <v/>
      </c>
      <c r="K137" s="792" t="str">
        <f t="shared" si="45"/>
        <v/>
      </c>
      <c r="L137" s="792" t="str">
        <f t="shared" si="45"/>
        <v/>
      </c>
      <c r="M137" s="792" t="str">
        <f t="shared" si="45"/>
        <v/>
      </c>
      <c r="N137" s="766"/>
      <c r="O137" s="766"/>
    </row>
    <row r="138" spans="1:15" x14ac:dyDescent="0.2">
      <c r="A138" s="791" t="str">
        <f>IF($B$122=COUNT($A$131:$A137),"",IF(A137&lt;DATE(YEAR(A137),MONTH($G$10),DAY($G$10)),DATE(YEAR(A137),MONTH($G$10),DAY($G$10)),IF(A137&lt;DATE(YEAR(A137),MONTH($G$11),DAY($G$11)),DATE(YEAR(A137),MONTH($G$11),DAY($G$11)),IF(A137&lt;DATE(YEAR(A137),MONTH($G$12),DAY($G$12)),DATE(YEAR(A137),MONTH($G$12),DAY($G$12)),DATE(YEAR(A137)+1,MONTH($G$9),DAY($G$9))))))</f>
        <v/>
      </c>
      <c r="B138" s="832" t="str">
        <f t="shared" si="38"/>
        <v/>
      </c>
      <c r="C138" s="792" t="str">
        <f t="shared" ref="C138:M138" si="46">IF(AND(ISNUMBER($A138),B$17&gt;B$18),C$127/$B$122,"")</f>
        <v/>
      </c>
      <c r="D138" s="792" t="str">
        <f t="shared" si="46"/>
        <v/>
      </c>
      <c r="E138" s="792" t="str">
        <f t="shared" si="46"/>
        <v/>
      </c>
      <c r="F138" s="792" t="str">
        <f t="shared" si="46"/>
        <v/>
      </c>
      <c r="G138" s="792" t="str">
        <f t="shared" si="46"/>
        <v/>
      </c>
      <c r="H138" s="792" t="str">
        <f t="shared" si="46"/>
        <v/>
      </c>
      <c r="I138" s="792" t="str">
        <f t="shared" si="46"/>
        <v/>
      </c>
      <c r="J138" s="792" t="str">
        <f t="shared" si="46"/>
        <v/>
      </c>
      <c r="K138" s="792" t="str">
        <f t="shared" si="46"/>
        <v/>
      </c>
      <c r="L138" s="792" t="str">
        <f t="shared" si="46"/>
        <v/>
      </c>
      <c r="M138" s="792" t="str">
        <f t="shared" si="46"/>
        <v/>
      </c>
      <c r="N138" s="766"/>
      <c r="O138" s="766"/>
    </row>
    <row r="139" spans="1:15" x14ac:dyDescent="0.2">
      <c r="A139" s="791" t="str">
        <f>IF($B$122=COUNT($A$131:$A138),"",IF(A138&lt;DATE(YEAR(A138),MONTH($G$10),DAY($G$10)),DATE(YEAR(A138),MONTH($G$10),DAY($G$10)),IF(A138&lt;DATE(YEAR(A138),MONTH($G$11),DAY($G$11)),DATE(YEAR(A138),MONTH($G$11),DAY($G$11)),IF(A138&lt;DATE(YEAR(A138),MONTH($G$12),DAY($G$12)),DATE(YEAR(A138),MONTH($G$12),DAY($G$12)),DATE(YEAR(A138)+1,MONTH($G$9),DAY($G$9))))))</f>
        <v/>
      </c>
      <c r="B139" s="832" t="str">
        <f t="shared" si="38"/>
        <v/>
      </c>
      <c r="C139" s="792" t="str">
        <f t="shared" ref="C139:M139" si="47">IF(AND(ISNUMBER($A139),B$17&gt;B$18),C$127/$B$122,"")</f>
        <v/>
      </c>
      <c r="D139" s="792" t="str">
        <f t="shared" si="47"/>
        <v/>
      </c>
      <c r="E139" s="792" t="str">
        <f t="shared" si="47"/>
        <v/>
      </c>
      <c r="F139" s="792" t="str">
        <f t="shared" si="47"/>
        <v/>
      </c>
      <c r="G139" s="792" t="str">
        <f t="shared" si="47"/>
        <v/>
      </c>
      <c r="H139" s="792" t="str">
        <f t="shared" si="47"/>
        <v/>
      </c>
      <c r="I139" s="792" t="str">
        <f t="shared" si="47"/>
        <v/>
      </c>
      <c r="J139" s="792" t="str">
        <f t="shared" si="47"/>
        <v/>
      </c>
      <c r="K139" s="792" t="str">
        <f t="shared" si="47"/>
        <v/>
      </c>
      <c r="L139" s="792" t="str">
        <f t="shared" si="47"/>
        <v/>
      </c>
      <c r="M139" s="792" t="str">
        <f t="shared" si="47"/>
        <v/>
      </c>
      <c r="N139" s="766"/>
      <c r="O139" s="766"/>
    </row>
    <row r="140" spans="1:15" x14ac:dyDescent="0.2">
      <c r="A140" s="791" t="str">
        <f>IF($B$122=COUNT($A$131:$A139),"",IF(A139&lt;DATE(YEAR(A139),MONTH($G$10),DAY($G$10)),DATE(YEAR(A139),MONTH($G$10),DAY($G$10)),IF(A139&lt;DATE(YEAR(A139),MONTH($G$11),DAY($G$11)),DATE(YEAR(A139),MONTH($G$11),DAY($G$11)),IF(A139&lt;DATE(YEAR(A139),MONTH($G$12),DAY($G$12)),DATE(YEAR(A139),MONTH($G$12),DAY($G$12)),DATE(YEAR(A139)+1,MONTH($G$9),DAY($G$9))))))</f>
        <v/>
      </c>
      <c r="B140" s="832" t="str">
        <f t="shared" si="38"/>
        <v/>
      </c>
      <c r="C140" s="792" t="str">
        <f t="shared" ref="C140:M140" si="48">IF(AND(ISNUMBER($A140),B$17&gt;B$18),C$127/$B$122,"")</f>
        <v/>
      </c>
      <c r="D140" s="792" t="str">
        <f t="shared" si="48"/>
        <v/>
      </c>
      <c r="E140" s="792" t="str">
        <f t="shared" si="48"/>
        <v/>
      </c>
      <c r="F140" s="792" t="str">
        <f t="shared" si="48"/>
        <v/>
      </c>
      <c r="G140" s="792" t="str">
        <f t="shared" si="48"/>
        <v/>
      </c>
      <c r="H140" s="792" t="str">
        <f t="shared" si="48"/>
        <v/>
      </c>
      <c r="I140" s="792" t="str">
        <f t="shared" si="48"/>
        <v/>
      </c>
      <c r="J140" s="792" t="str">
        <f t="shared" si="48"/>
        <v/>
      </c>
      <c r="K140" s="792" t="str">
        <f t="shared" si="48"/>
        <v/>
      </c>
      <c r="L140" s="792" t="str">
        <f t="shared" si="48"/>
        <v/>
      </c>
      <c r="M140" s="792" t="str">
        <f t="shared" si="48"/>
        <v/>
      </c>
      <c r="N140" s="766"/>
      <c r="O140" s="766"/>
    </row>
    <row r="141" spans="1:15" x14ac:dyDescent="0.2">
      <c r="A141" s="791" t="str">
        <f>IF($B$122=COUNT($A$131:$A140),"",IF(A140&lt;DATE(YEAR(A140),MONTH($G$10),DAY($G$10)),DATE(YEAR(A140),MONTH($G$10),DAY($G$10)),IF(A140&lt;DATE(YEAR(A140),MONTH($G$11),DAY($G$11)),DATE(YEAR(A140),MONTH($G$11),DAY($G$11)),IF(A140&lt;DATE(YEAR(A140),MONTH($G$12),DAY($G$12)),DATE(YEAR(A140),MONTH($G$12),DAY($G$12)),DATE(YEAR(A140)+1,MONTH($G$9),DAY($G$9))))))</f>
        <v/>
      </c>
      <c r="B141" s="832" t="str">
        <f t="shared" si="38"/>
        <v/>
      </c>
      <c r="C141" s="792" t="str">
        <f t="shared" ref="C141:M141" si="49">IF(AND(ISNUMBER($A141),B$17&gt;B$18),C$127/$B$122,"")</f>
        <v/>
      </c>
      <c r="D141" s="792" t="str">
        <f t="shared" si="49"/>
        <v/>
      </c>
      <c r="E141" s="792" t="str">
        <f t="shared" si="49"/>
        <v/>
      </c>
      <c r="F141" s="792" t="str">
        <f t="shared" si="49"/>
        <v/>
      </c>
      <c r="G141" s="792" t="str">
        <f t="shared" si="49"/>
        <v/>
      </c>
      <c r="H141" s="792" t="str">
        <f t="shared" si="49"/>
        <v/>
      </c>
      <c r="I141" s="792" t="str">
        <f t="shared" si="49"/>
        <v/>
      </c>
      <c r="J141" s="792" t="str">
        <f t="shared" si="49"/>
        <v/>
      </c>
      <c r="K141" s="792" t="str">
        <f t="shared" si="49"/>
        <v/>
      </c>
      <c r="L141" s="792" t="str">
        <f t="shared" si="49"/>
        <v/>
      </c>
      <c r="M141" s="792" t="str">
        <f t="shared" si="49"/>
        <v/>
      </c>
      <c r="N141" s="766"/>
      <c r="O141" s="766"/>
    </row>
    <row r="142" spans="1:15" x14ac:dyDescent="0.2">
      <c r="A142" s="791" t="str">
        <f>IF($B$122=COUNT($A$131:$A141),"",IF(A141&lt;DATE(YEAR(A141),MONTH($G$10),DAY($G$10)),DATE(YEAR(A141),MONTH($G$10),DAY($G$10)),IF(A141&lt;DATE(YEAR(A141),MONTH($G$11),DAY($G$11)),DATE(YEAR(A141),MONTH($G$11),DAY($G$11)),IF(A141&lt;DATE(YEAR(A141),MONTH($G$12),DAY($G$12)),DATE(YEAR(A141),MONTH($G$12),DAY($G$12)),DATE(YEAR(A141)+1,MONTH($G$9),DAY($G$9))))))</f>
        <v/>
      </c>
      <c r="B142" s="832" t="str">
        <f t="shared" si="38"/>
        <v/>
      </c>
      <c r="C142" s="792" t="str">
        <f t="shared" ref="C142:M142" si="50">IF(AND(ISNUMBER($A142),B$17&gt;B$18),C$127/$B$122,"")</f>
        <v/>
      </c>
      <c r="D142" s="792" t="str">
        <f t="shared" si="50"/>
        <v/>
      </c>
      <c r="E142" s="792" t="str">
        <f t="shared" si="50"/>
        <v/>
      </c>
      <c r="F142" s="792" t="str">
        <f t="shared" si="50"/>
        <v/>
      </c>
      <c r="G142" s="792" t="str">
        <f t="shared" si="50"/>
        <v/>
      </c>
      <c r="H142" s="792" t="str">
        <f t="shared" si="50"/>
        <v/>
      </c>
      <c r="I142" s="792" t="str">
        <f t="shared" si="50"/>
        <v/>
      </c>
      <c r="J142" s="792" t="str">
        <f t="shared" si="50"/>
        <v/>
      </c>
      <c r="K142" s="792" t="str">
        <f t="shared" si="50"/>
        <v/>
      </c>
      <c r="L142" s="792" t="str">
        <f t="shared" si="50"/>
        <v/>
      </c>
      <c r="M142" s="792" t="str">
        <f t="shared" si="50"/>
        <v/>
      </c>
      <c r="N142" s="766"/>
      <c r="O142" s="766"/>
    </row>
    <row r="143" spans="1:15" x14ac:dyDescent="0.2">
      <c r="A143" s="791" t="str">
        <f>IF($B$122=COUNT($A$131:$A142),"",IF(A142&lt;DATE(YEAR(A142),MONTH($G$10),DAY($G$10)),DATE(YEAR(A142),MONTH($G$10),DAY($G$10)),IF(A142&lt;DATE(YEAR(A142),MONTH($G$11),DAY($G$11)),DATE(YEAR(A142),MONTH($G$11),DAY($G$11)),IF(A142&lt;DATE(YEAR(A142),MONTH($G$12),DAY($G$12)),DATE(YEAR(A142),MONTH($G$12),DAY($G$12)),DATE(YEAR(A142)+1,MONTH($G$9),DAY($G$9))))))</f>
        <v/>
      </c>
      <c r="B143" s="832" t="str">
        <f t="shared" si="38"/>
        <v/>
      </c>
      <c r="C143" s="792" t="str">
        <f t="shared" ref="C143:M143" si="51">IF(AND(ISNUMBER($A143),B$17&gt;B$18),C$127/$B$122,"")</f>
        <v/>
      </c>
      <c r="D143" s="792" t="str">
        <f t="shared" si="51"/>
        <v/>
      </c>
      <c r="E143" s="792" t="str">
        <f t="shared" si="51"/>
        <v/>
      </c>
      <c r="F143" s="792" t="str">
        <f t="shared" si="51"/>
        <v/>
      </c>
      <c r="G143" s="792" t="str">
        <f t="shared" si="51"/>
        <v/>
      </c>
      <c r="H143" s="792" t="str">
        <f t="shared" si="51"/>
        <v/>
      </c>
      <c r="I143" s="792" t="str">
        <f t="shared" si="51"/>
        <v/>
      </c>
      <c r="J143" s="792" t="str">
        <f t="shared" si="51"/>
        <v/>
      </c>
      <c r="K143" s="792" t="str">
        <f t="shared" si="51"/>
        <v/>
      </c>
      <c r="L143" s="792" t="str">
        <f t="shared" si="51"/>
        <v/>
      </c>
      <c r="M143" s="792" t="str">
        <f t="shared" si="51"/>
        <v/>
      </c>
      <c r="N143" s="766"/>
      <c r="O143" s="766"/>
    </row>
    <row r="144" spans="1:15" x14ac:dyDescent="0.2">
      <c r="A144" s="791" t="str">
        <f>IF($B$122=COUNT($A$131:$A143),"",IF(A143&lt;DATE(YEAR(A143),MONTH($G$10),DAY($G$10)),DATE(YEAR(A143),MONTH($G$10),DAY($G$10)),IF(A143&lt;DATE(YEAR(A143),MONTH($G$11),DAY($G$11)),DATE(YEAR(A143),MONTH($G$11),DAY($G$11)),IF(A143&lt;DATE(YEAR(A143),MONTH($G$12),DAY($G$12)),DATE(YEAR(A143),MONTH($G$12),DAY($G$12)),DATE(YEAR(A143)+1,MONTH($G$9),DAY($G$9))))))</f>
        <v/>
      </c>
      <c r="B144" s="832" t="str">
        <f t="shared" si="38"/>
        <v/>
      </c>
      <c r="C144" s="792" t="str">
        <f t="shared" ref="C144:M144" si="52">IF(AND(ISNUMBER($A144),B$17&gt;B$18),C$127/$B$122,"")</f>
        <v/>
      </c>
      <c r="D144" s="792" t="str">
        <f t="shared" si="52"/>
        <v/>
      </c>
      <c r="E144" s="792" t="str">
        <f t="shared" si="52"/>
        <v/>
      </c>
      <c r="F144" s="792" t="str">
        <f t="shared" si="52"/>
        <v/>
      </c>
      <c r="G144" s="792" t="str">
        <f t="shared" si="52"/>
        <v/>
      </c>
      <c r="H144" s="792" t="str">
        <f t="shared" si="52"/>
        <v/>
      </c>
      <c r="I144" s="792" t="str">
        <f t="shared" si="52"/>
        <v/>
      </c>
      <c r="J144" s="792" t="str">
        <f t="shared" si="52"/>
        <v/>
      </c>
      <c r="K144" s="792" t="str">
        <f t="shared" si="52"/>
        <v/>
      </c>
      <c r="L144" s="792" t="str">
        <f t="shared" si="52"/>
        <v/>
      </c>
      <c r="M144" s="792" t="str">
        <f t="shared" si="52"/>
        <v/>
      </c>
      <c r="N144" s="766"/>
      <c r="O144" s="766"/>
    </row>
    <row r="145" spans="1:15" x14ac:dyDescent="0.2">
      <c r="A145" s="791" t="str">
        <f>IF($B$122=COUNT($A$131:$A144),"",IF(A144&lt;DATE(YEAR(A144),MONTH($G$10),DAY($G$10)),DATE(YEAR(A144),MONTH($G$10),DAY($G$10)),IF(A144&lt;DATE(YEAR(A144),MONTH($G$11),DAY($G$11)),DATE(YEAR(A144),MONTH($G$11),DAY($G$11)),IF(A144&lt;DATE(YEAR(A144),MONTH($G$12),DAY($G$12)),DATE(YEAR(A144),MONTH($G$12),DAY($G$12)),DATE(YEAR(A144)+1,MONTH($G$9),DAY($G$9))))))</f>
        <v/>
      </c>
      <c r="B145" s="832" t="str">
        <f t="shared" si="38"/>
        <v/>
      </c>
      <c r="C145" s="792" t="str">
        <f t="shared" ref="C145:M145" si="53">IF(AND(ISNUMBER($A145),B$17&gt;B$18),C$127/$B$122,"")</f>
        <v/>
      </c>
      <c r="D145" s="792" t="str">
        <f t="shared" si="53"/>
        <v/>
      </c>
      <c r="E145" s="792" t="str">
        <f t="shared" si="53"/>
        <v/>
      </c>
      <c r="F145" s="792" t="str">
        <f t="shared" si="53"/>
        <v/>
      </c>
      <c r="G145" s="792" t="str">
        <f t="shared" si="53"/>
        <v/>
      </c>
      <c r="H145" s="792" t="str">
        <f t="shared" si="53"/>
        <v/>
      </c>
      <c r="I145" s="792" t="str">
        <f t="shared" si="53"/>
        <v/>
      </c>
      <c r="J145" s="792" t="str">
        <f t="shared" si="53"/>
        <v/>
      </c>
      <c r="K145" s="792" t="str">
        <f t="shared" si="53"/>
        <v/>
      </c>
      <c r="L145" s="792" t="str">
        <f t="shared" si="53"/>
        <v/>
      </c>
      <c r="M145" s="792" t="str">
        <f t="shared" si="53"/>
        <v/>
      </c>
      <c r="N145" s="766"/>
      <c r="O145" s="766"/>
    </row>
    <row r="146" spans="1:15" x14ac:dyDescent="0.2">
      <c r="A146" s="791" t="str">
        <f>IF($B$122=COUNT($A$131:$A145),"",IF(A145&lt;DATE(YEAR(A145),MONTH($G$10),DAY($G$10)),DATE(YEAR(A145),MONTH($G$10),DAY($G$10)),IF(A145&lt;DATE(YEAR(A145),MONTH($G$11),DAY($G$11)),DATE(YEAR(A145),MONTH($G$11),DAY($G$11)),IF(A145&lt;DATE(YEAR(A145),MONTH($G$12),DAY($G$12)),DATE(YEAR(A145),MONTH($G$12),DAY($G$12)),DATE(YEAR(A145)+1,MONTH($G$9),DAY($G$9))))))</f>
        <v/>
      </c>
      <c r="B146" s="832" t="str">
        <f t="shared" si="38"/>
        <v/>
      </c>
      <c r="C146" s="792" t="str">
        <f t="shared" ref="C146:M146" si="54">IF(AND(ISNUMBER($A146),B$17&gt;B$18),C$127/$B$122,"")</f>
        <v/>
      </c>
      <c r="D146" s="792" t="str">
        <f t="shared" si="54"/>
        <v/>
      </c>
      <c r="E146" s="792" t="str">
        <f t="shared" si="54"/>
        <v/>
      </c>
      <c r="F146" s="792" t="str">
        <f t="shared" si="54"/>
        <v/>
      </c>
      <c r="G146" s="792" t="str">
        <f t="shared" si="54"/>
        <v/>
      </c>
      <c r="H146" s="792" t="str">
        <f t="shared" si="54"/>
        <v/>
      </c>
      <c r="I146" s="792" t="str">
        <f t="shared" si="54"/>
        <v/>
      </c>
      <c r="J146" s="792" t="str">
        <f t="shared" si="54"/>
        <v/>
      </c>
      <c r="K146" s="792" t="str">
        <f t="shared" si="54"/>
        <v/>
      </c>
      <c r="L146" s="792" t="str">
        <f t="shared" si="54"/>
        <v/>
      </c>
      <c r="M146" s="792" t="str">
        <f t="shared" si="54"/>
        <v/>
      </c>
      <c r="N146" s="766"/>
      <c r="O146" s="766"/>
    </row>
    <row r="147" spans="1:15" x14ac:dyDescent="0.2">
      <c r="A147" s="791" t="str">
        <f>IF($B$122=COUNT($A$131:$A146),"",IF(A146&lt;DATE(YEAR(A146),MONTH($G$10),DAY($G$10)),DATE(YEAR(A146),MONTH($G$10),DAY($G$10)),IF(A146&lt;DATE(YEAR(A146),MONTH($G$11),DAY($G$11)),DATE(YEAR(A146),MONTH($G$11),DAY($G$11)),IF(A146&lt;DATE(YEAR(A146),MONTH($G$12),DAY($G$12)),DATE(YEAR(A146),MONTH($G$12),DAY($G$12)),DATE(YEAR(A146)+1,MONTH($G$9),DAY($G$9))))))</f>
        <v/>
      </c>
      <c r="B147" s="832" t="str">
        <f t="shared" si="38"/>
        <v/>
      </c>
      <c r="C147" s="792" t="str">
        <f t="shared" ref="C147:M147" si="55">IF(AND(ISNUMBER($A147),B$17&gt;B$18),C$127/$B$122,"")</f>
        <v/>
      </c>
      <c r="D147" s="792" t="str">
        <f t="shared" si="55"/>
        <v/>
      </c>
      <c r="E147" s="792" t="str">
        <f t="shared" si="55"/>
        <v/>
      </c>
      <c r="F147" s="792" t="str">
        <f t="shared" si="55"/>
        <v/>
      </c>
      <c r="G147" s="792" t="str">
        <f t="shared" si="55"/>
        <v/>
      </c>
      <c r="H147" s="792" t="str">
        <f t="shared" si="55"/>
        <v/>
      </c>
      <c r="I147" s="792" t="str">
        <f t="shared" si="55"/>
        <v/>
      </c>
      <c r="J147" s="792" t="str">
        <f t="shared" si="55"/>
        <v/>
      </c>
      <c r="K147" s="792" t="str">
        <f t="shared" si="55"/>
        <v/>
      </c>
      <c r="L147" s="792" t="str">
        <f t="shared" si="55"/>
        <v/>
      </c>
      <c r="M147" s="792" t="str">
        <f t="shared" si="55"/>
        <v/>
      </c>
      <c r="N147" s="766"/>
      <c r="O147" s="766"/>
    </row>
    <row r="148" spans="1:15" x14ac:dyDescent="0.2">
      <c r="A148" s="791" t="str">
        <f>IF($B$122=COUNT($A$131:$A147),"",IF(A147&lt;DATE(YEAR(A147),MONTH($G$10),DAY($G$10)),DATE(YEAR(A147),MONTH($G$10),DAY($G$10)),IF(A147&lt;DATE(YEAR(A147),MONTH($G$11),DAY($G$11)),DATE(YEAR(A147),MONTH($G$11),DAY($G$11)),IF(A147&lt;DATE(YEAR(A147),MONTH($G$12),DAY($G$12)),DATE(YEAR(A147),MONTH($G$12),DAY($G$12)),DATE(YEAR(A147)+1,MONTH($G$9),DAY($G$9))))))</f>
        <v/>
      </c>
      <c r="B148" s="832" t="str">
        <f t="shared" si="38"/>
        <v/>
      </c>
      <c r="C148" s="792" t="str">
        <f t="shared" ref="C148:M148" si="56">IF(AND(ISNUMBER($A148),B$17&gt;B$18),C$127/$B$122,"")</f>
        <v/>
      </c>
      <c r="D148" s="792" t="str">
        <f t="shared" si="56"/>
        <v/>
      </c>
      <c r="E148" s="792" t="str">
        <f t="shared" si="56"/>
        <v/>
      </c>
      <c r="F148" s="792" t="str">
        <f t="shared" si="56"/>
        <v/>
      </c>
      <c r="G148" s="792" t="str">
        <f t="shared" si="56"/>
        <v/>
      </c>
      <c r="H148" s="792" t="str">
        <f t="shared" si="56"/>
        <v/>
      </c>
      <c r="I148" s="792" t="str">
        <f t="shared" si="56"/>
        <v/>
      </c>
      <c r="J148" s="792" t="str">
        <f t="shared" si="56"/>
        <v/>
      </c>
      <c r="K148" s="792" t="str">
        <f t="shared" si="56"/>
        <v/>
      </c>
      <c r="L148" s="792" t="str">
        <f t="shared" si="56"/>
        <v/>
      </c>
      <c r="M148" s="792" t="str">
        <f t="shared" si="56"/>
        <v/>
      </c>
      <c r="N148" s="766"/>
      <c r="O148" s="766"/>
    </row>
    <row r="149" spans="1:15" x14ac:dyDescent="0.2">
      <c r="A149" s="791" t="str">
        <f>IF($B$122=COUNT($A$131:$A148),"",IF(A148&lt;DATE(YEAR(A148),MONTH($G$10),DAY($G$10)),DATE(YEAR(A148),MONTH($G$10),DAY($G$10)),IF(A148&lt;DATE(YEAR(A148),MONTH($G$11),DAY($G$11)),DATE(YEAR(A148),MONTH($G$11),DAY($G$11)),IF(A148&lt;DATE(YEAR(A148),MONTH($G$12),DAY($G$12)),DATE(YEAR(A148),MONTH($G$12),DAY($G$12)),DATE(YEAR(A148)+1,MONTH($G$9),DAY($G$9))))))</f>
        <v/>
      </c>
      <c r="B149" s="832" t="str">
        <f t="shared" si="38"/>
        <v/>
      </c>
      <c r="C149" s="792" t="str">
        <f t="shared" ref="C149:M149" si="57">IF(AND(ISNUMBER($A149),B$17&gt;B$18),C$127/$B$122,"")</f>
        <v/>
      </c>
      <c r="D149" s="792" t="str">
        <f t="shared" si="57"/>
        <v/>
      </c>
      <c r="E149" s="792" t="str">
        <f t="shared" si="57"/>
        <v/>
      </c>
      <c r="F149" s="792" t="str">
        <f t="shared" si="57"/>
        <v/>
      </c>
      <c r="G149" s="792" t="str">
        <f t="shared" si="57"/>
        <v/>
      </c>
      <c r="H149" s="792" t="str">
        <f t="shared" si="57"/>
        <v/>
      </c>
      <c r="I149" s="792" t="str">
        <f t="shared" si="57"/>
        <v/>
      </c>
      <c r="J149" s="792" t="str">
        <f t="shared" si="57"/>
        <v/>
      </c>
      <c r="K149" s="792" t="str">
        <f t="shared" si="57"/>
        <v/>
      </c>
      <c r="L149" s="792" t="str">
        <f t="shared" si="57"/>
        <v/>
      </c>
      <c r="M149" s="792" t="str">
        <f t="shared" si="57"/>
        <v/>
      </c>
      <c r="N149" s="766"/>
      <c r="O149" s="766"/>
    </row>
    <row r="150" spans="1:15" x14ac:dyDescent="0.2">
      <c r="A150" s="791" t="str">
        <f>IF($B$122=COUNT($A$131:$A149),"",IF(A149&lt;DATE(YEAR(A149),MONTH($G$10),DAY($G$10)),DATE(YEAR(A149),MONTH($G$10),DAY($G$10)),IF(A149&lt;DATE(YEAR(A149),MONTH($G$11),DAY($G$11)),DATE(YEAR(A149),MONTH($G$11),DAY($G$11)),IF(A149&lt;DATE(YEAR(A149),MONTH($G$12),DAY($G$12)),DATE(YEAR(A149),MONTH($G$12),DAY($G$12)),DATE(YEAR(A149)+1,MONTH($G$9),DAY($G$9))))))</f>
        <v/>
      </c>
      <c r="B150" s="832" t="str">
        <f t="shared" si="38"/>
        <v/>
      </c>
      <c r="C150" s="792" t="str">
        <f t="shared" ref="C150:M150" si="58">IF(AND(ISNUMBER($A150),B$17&gt;B$18),C$127/$B$122,"")</f>
        <v/>
      </c>
      <c r="D150" s="792" t="str">
        <f t="shared" si="58"/>
        <v/>
      </c>
      <c r="E150" s="792" t="str">
        <f t="shared" si="58"/>
        <v/>
      </c>
      <c r="F150" s="792" t="str">
        <f t="shared" si="58"/>
        <v/>
      </c>
      <c r="G150" s="792" t="str">
        <f t="shared" si="58"/>
        <v/>
      </c>
      <c r="H150" s="792" t="str">
        <f t="shared" si="58"/>
        <v/>
      </c>
      <c r="I150" s="792" t="str">
        <f t="shared" si="58"/>
        <v/>
      </c>
      <c r="J150" s="792" t="str">
        <f t="shared" si="58"/>
        <v/>
      </c>
      <c r="K150" s="792" t="str">
        <f t="shared" si="58"/>
        <v/>
      </c>
      <c r="L150" s="792" t="str">
        <f t="shared" si="58"/>
        <v/>
      </c>
      <c r="M150" s="792" t="str">
        <f t="shared" si="58"/>
        <v/>
      </c>
      <c r="N150" s="766"/>
      <c r="O150" s="766"/>
    </row>
    <row r="151" spans="1:15" ht="13.5" thickBot="1" x14ac:dyDescent="0.25">
      <c r="A151" s="766"/>
      <c r="B151" s="766"/>
      <c r="C151" s="766"/>
      <c r="D151" s="766"/>
      <c r="E151" s="766"/>
      <c r="F151" s="766"/>
      <c r="G151" s="766"/>
      <c r="H151" s="766"/>
      <c r="I151" s="766"/>
      <c r="J151" s="766"/>
      <c r="K151" s="766"/>
      <c r="L151" s="766"/>
      <c r="M151" s="766"/>
      <c r="N151" s="766"/>
      <c r="O151" s="766"/>
    </row>
    <row r="152" spans="1:15" x14ac:dyDescent="0.2">
      <c r="A152" s="833" t="s">
        <v>456</v>
      </c>
      <c r="B152" s="834"/>
      <c r="C152" s="835"/>
      <c r="D152" s="835"/>
      <c r="E152" s="835"/>
      <c r="F152" s="835"/>
      <c r="G152" s="835"/>
      <c r="H152" s="835"/>
      <c r="I152" s="835"/>
      <c r="J152" s="835"/>
      <c r="K152" s="835"/>
      <c r="L152" s="835"/>
      <c r="M152" s="835"/>
      <c r="N152" s="766"/>
      <c r="O152" s="766"/>
    </row>
    <row r="153" spans="1:15" x14ac:dyDescent="0.2">
      <c r="A153" s="836" t="s">
        <v>414</v>
      </c>
      <c r="B153" s="837" t="str">
        <f>IF(ISNUMBER($A$43),IF($A$43&lt;$B$8,$B$8,$A$43),"")</f>
        <v/>
      </c>
      <c r="C153" s="766"/>
      <c r="D153" s="766"/>
      <c r="E153" s="766"/>
      <c r="F153" s="766"/>
      <c r="G153" s="766"/>
      <c r="H153" s="766"/>
      <c r="I153" s="766"/>
      <c r="J153" s="766"/>
      <c r="K153" s="766"/>
      <c r="L153" s="766"/>
      <c r="M153" s="766"/>
      <c r="N153" s="766"/>
      <c r="O153" s="766"/>
    </row>
    <row r="154" spans="1:15" x14ac:dyDescent="0.2">
      <c r="A154" s="836" t="s">
        <v>415</v>
      </c>
      <c r="B154" s="837" t="str">
        <f>IF(ISNUMBER($B$43),$B$43,"")</f>
        <v/>
      </c>
      <c r="C154" s="766"/>
      <c r="D154" s="766"/>
      <c r="E154" s="766"/>
      <c r="F154" s="766"/>
      <c r="G154" s="766"/>
      <c r="H154" s="766"/>
      <c r="I154" s="766"/>
      <c r="J154" s="766"/>
      <c r="K154" s="766"/>
      <c r="L154" s="766"/>
      <c r="M154" s="766"/>
      <c r="N154" s="766"/>
      <c r="O154" s="766"/>
    </row>
    <row r="155" spans="1:15" x14ac:dyDescent="0.2">
      <c r="A155" s="836" t="s">
        <v>453</v>
      </c>
      <c r="B155" s="839">
        <f>IF(OR(B153="",B154=""),0,DAYS360(B153,B154)/30)</f>
        <v>0</v>
      </c>
      <c r="C155" s="766"/>
      <c r="D155" s="766"/>
      <c r="E155" s="766"/>
      <c r="F155" s="766"/>
      <c r="G155" s="766"/>
      <c r="H155" s="766"/>
      <c r="I155" s="766"/>
      <c r="J155" s="766"/>
      <c r="K155" s="766"/>
      <c r="L155" s="766"/>
      <c r="M155" s="766"/>
      <c r="N155" s="766"/>
      <c r="O155" s="766"/>
    </row>
    <row r="156" spans="1:15" x14ac:dyDescent="0.2">
      <c r="A156" s="836" t="s">
        <v>416</v>
      </c>
      <c r="B156" s="839">
        <f>IF($B154="",0,IF(AND($A165=$B$11,$A165=$B$12),IF(IFERROR(ROUNDDOWN(1+(DAYS360($A165,$B154)-1)/90,0),0)&lt;1,1,ROUNDDOWN(1+(DAYS360($A165,$B154)-1)/90,0)),IF(AND($A165=$B$11,$B$12-$B$11&gt;14),IF(IFERROR(ROUNDDOWN(1+(DAYS360($A165,$B154)-1)/90,0),0)&lt;1,1,ROUNDDOWN(1+(DAYS360($A165,$B154)-1)/90,0)),IF(IFERROR(ROUNDDOWN(1+(DAYS360($A165,$B154)-1)/90,0),0)&lt;1,1,ROUNDDOWN(1+(DAYS360($A165,$B154)-1)/90,0)))))</f>
        <v>0</v>
      </c>
      <c r="C156" s="766"/>
      <c r="D156" s="766"/>
      <c r="E156" s="766"/>
      <c r="F156" s="766"/>
      <c r="G156" s="766"/>
      <c r="H156" s="766"/>
      <c r="I156" s="766"/>
      <c r="J156" s="766"/>
      <c r="K156" s="766"/>
      <c r="L156" s="766"/>
      <c r="M156" s="766"/>
      <c r="N156" s="766"/>
      <c r="O156" s="766"/>
    </row>
    <row r="157" spans="1:15" x14ac:dyDescent="0.2">
      <c r="A157" s="840"/>
      <c r="B157" s="766"/>
      <c r="C157" s="766"/>
      <c r="D157" s="766"/>
      <c r="E157" s="766"/>
      <c r="F157" s="766"/>
      <c r="G157" s="766"/>
      <c r="H157" s="766"/>
      <c r="I157" s="766"/>
      <c r="J157" s="766"/>
      <c r="K157" s="766"/>
      <c r="L157" s="766"/>
      <c r="M157" s="766"/>
      <c r="N157" s="766"/>
      <c r="O157" s="766"/>
    </row>
    <row r="158" spans="1:15" x14ac:dyDescent="0.2">
      <c r="A158" s="840"/>
      <c r="B158" s="766"/>
      <c r="C158" s="766"/>
      <c r="D158" s="766"/>
      <c r="E158" s="766"/>
      <c r="F158" s="766"/>
      <c r="G158" s="766"/>
      <c r="H158" s="766"/>
      <c r="I158" s="766"/>
      <c r="J158" s="766"/>
      <c r="K158" s="766"/>
      <c r="L158" s="766"/>
      <c r="M158" s="766"/>
      <c r="N158" s="766"/>
      <c r="O158" s="766"/>
    </row>
    <row r="159" spans="1:15" x14ac:dyDescent="0.2">
      <c r="A159" s="816"/>
      <c r="B159" s="817" t="s">
        <v>64</v>
      </c>
      <c r="C159" s="818" t="s">
        <v>439</v>
      </c>
      <c r="D159" s="786" t="s">
        <v>424</v>
      </c>
      <c r="E159" s="786" t="s">
        <v>425</v>
      </c>
      <c r="F159" s="786" t="s">
        <v>426</v>
      </c>
      <c r="G159" s="786" t="s">
        <v>427</v>
      </c>
      <c r="H159" s="786" t="s">
        <v>428</v>
      </c>
      <c r="I159" s="786" t="s">
        <v>429</v>
      </c>
      <c r="J159" s="786" t="s">
        <v>430</v>
      </c>
      <c r="K159" s="786" t="s">
        <v>431</v>
      </c>
      <c r="L159" s="786" t="s">
        <v>432</v>
      </c>
      <c r="M159" s="786" t="s">
        <v>433</v>
      </c>
      <c r="N159" s="766"/>
      <c r="O159" s="766"/>
    </row>
    <row r="160" spans="1:15" x14ac:dyDescent="0.2">
      <c r="A160" s="819" t="s">
        <v>434</v>
      </c>
      <c r="B160" s="820">
        <f>$N$43</f>
        <v>0</v>
      </c>
      <c r="C160" s="792">
        <f>C43</f>
        <v>0</v>
      </c>
      <c r="D160" s="792">
        <f t="shared" ref="D160:M160" si="59">D43</f>
        <v>0</v>
      </c>
      <c r="E160" s="792">
        <f t="shared" si="59"/>
        <v>0</v>
      </c>
      <c r="F160" s="792">
        <f t="shared" si="59"/>
        <v>0</v>
      </c>
      <c r="G160" s="792">
        <f t="shared" si="59"/>
        <v>0</v>
      </c>
      <c r="H160" s="792">
        <f t="shared" si="59"/>
        <v>0</v>
      </c>
      <c r="I160" s="792">
        <f t="shared" si="59"/>
        <v>0</v>
      </c>
      <c r="J160" s="792">
        <f t="shared" si="59"/>
        <v>0</v>
      </c>
      <c r="K160" s="792">
        <f t="shared" si="59"/>
        <v>0</v>
      </c>
      <c r="L160" s="792">
        <f t="shared" si="59"/>
        <v>0</v>
      </c>
      <c r="M160" s="792">
        <f t="shared" si="59"/>
        <v>0</v>
      </c>
      <c r="N160" s="766"/>
      <c r="O160" s="766"/>
    </row>
    <row r="161" spans="1:15" x14ac:dyDescent="0.2">
      <c r="A161" s="822" t="s">
        <v>449</v>
      </c>
      <c r="B161" s="820">
        <f>SUM(C161:M161)</f>
        <v>0</v>
      </c>
      <c r="C161" s="792">
        <f>IF(C$57&gt;25000,0.9*C160,C160)</f>
        <v>0</v>
      </c>
      <c r="D161" s="792">
        <f t="shared" ref="D161:M161" si="60">IF(D$57&gt;25000,0.9*D160,D160)</f>
        <v>0</v>
      </c>
      <c r="E161" s="792">
        <f t="shared" si="60"/>
        <v>0</v>
      </c>
      <c r="F161" s="792">
        <f t="shared" si="60"/>
        <v>0</v>
      </c>
      <c r="G161" s="792">
        <f t="shared" si="60"/>
        <v>0</v>
      </c>
      <c r="H161" s="792">
        <f t="shared" si="60"/>
        <v>0</v>
      </c>
      <c r="I161" s="792">
        <f t="shared" si="60"/>
        <v>0</v>
      </c>
      <c r="J161" s="792">
        <f t="shared" si="60"/>
        <v>0</v>
      </c>
      <c r="K161" s="792">
        <f t="shared" si="60"/>
        <v>0</v>
      </c>
      <c r="L161" s="792">
        <f t="shared" si="60"/>
        <v>0</v>
      </c>
      <c r="M161" s="792">
        <f t="shared" si="60"/>
        <v>0</v>
      </c>
      <c r="N161" s="766"/>
      <c r="O161" s="766"/>
    </row>
    <row r="162" spans="1:15" x14ac:dyDescent="0.2">
      <c r="A162" s="785" t="s">
        <v>450</v>
      </c>
      <c r="B162" s="824"/>
      <c r="C162" s="825" t="str">
        <f>IFERROR(C161/C160,"")</f>
        <v/>
      </c>
      <c r="D162" s="825" t="str">
        <f t="shared" ref="D162:M162" si="61">IFERROR(D161/D160,"")</f>
        <v/>
      </c>
      <c r="E162" s="825" t="str">
        <f t="shared" si="61"/>
        <v/>
      </c>
      <c r="F162" s="825" t="str">
        <f t="shared" si="61"/>
        <v/>
      </c>
      <c r="G162" s="825" t="str">
        <f t="shared" si="61"/>
        <v/>
      </c>
      <c r="H162" s="825" t="str">
        <f t="shared" si="61"/>
        <v/>
      </c>
      <c r="I162" s="825" t="str">
        <f t="shared" si="61"/>
        <v/>
      </c>
      <c r="J162" s="825" t="str">
        <f t="shared" si="61"/>
        <v/>
      </c>
      <c r="K162" s="825" t="str">
        <f t="shared" si="61"/>
        <v/>
      </c>
      <c r="L162" s="825" t="str">
        <f t="shared" si="61"/>
        <v/>
      </c>
      <c r="M162" s="825" t="str">
        <f t="shared" si="61"/>
        <v/>
      </c>
      <c r="N162" s="766"/>
      <c r="O162" s="766"/>
    </row>
    <row r="163" spans="1:15" x14ac:dyDescent="0.2">
      <c r="A163" s="826" t="s">
        <v>276</v>
      </c>
      <c r="B163" s="827">
        <f>IF(SUM(B165:B184)=B161,SUM(B165:B184),"Fout!")</f>
        <v>0</v>
      </c>
      <c r="C163" s="828"/>
      <c r="D163" s="828"/>
      <c r="E163" s="828"/>
      <c r="F163" s="828"/>
      <c r="G163" s="828"/>
      <c r="H163" s="828"/>
      <c r="I163" s="828"/>
      <c r="J163" s="828"/>
      <c r="K163" s="828"/>
      <c r="L163" s="828"/>
      <c r="M163" s="828"/>
      <c r="N163" s="766"/>
      <c r="O163" s="766"/>
    </row>
    <row r="164" spans="1:15" x14ac:dyDescent="0.2">
      <c r="A164" s="819" t="s">
        <v>451</v>
      </c>
      <c r="B164" s="841"/>
      <c r="C164" s="831"/>
      <c r="D164" s="831"/>
      <c r="E164" s="831"/>
      <c r="F164" s="831"/>
      <c r="G164" s="831"/>
      <c r="H164" s="831"/>
      <c r="I164" s="831"/>
      <c r="J164" s="831"/>
      <c r="K164" s="831"/>
      <c r="L164" s="831"/>
      <c r="M164" s="831"/>
      <c r="N164" s="766"/>
      <c r="O164" s="766"/>
    </row>
    <row r="165" spans="1:15" x14ac:dyDescent="0.2">
      <c r="A165" s="791" t="str">
        <f>IF(ISNUMBER(B153),IF(B153=$B$11,IF($B$11=$B$12,$B$12,IF($B$12-$B$11&gt;14,$B$11,$B$12)),IF(B153=DATE(YEAR(B153),MONTH($G$9),DAY($G$9)),B153,IF(B153&lt;=DATE(YEAR(B153),MONTH($G$10),DAY($G$10)),DATE(YEAR(B153),MONTH($G$10),DAY($G$10)),IF(B153&lt;=DATE(YEAR(B153),MONTH($G$11),DAY($G$11)),DATE(YEAR(B153),MONTH($G$11),DAY($G$11)),IF(B153&lt;=DATE(YEAR(B153),MONTH($G$12),DAY($G$12)),DATE(YEAR(B153),MONTH($G$12),DAY($G$12)),DATE(YEAR(B153)+1,MONTH($G$9),DAY($G$9))))))),"")</f>
        <v/>
      </c>
      <c r="B165" s="832" t="str">
        <f t="shared" ref="B165:B184" si="62">IF(SUM(C165:M165)&gt;0,SUM(C165:M165),"")</f>
        <v/>
      </c>
      <c r="C165" s="792" t="str">
        <f>IF(ISNUMBER($A165),IF(C$160&gt;C$161,C$161/$B$156,C$160),"")</f>
        <v/>
      </c>
      <c r="D165" s="792" t="str">
        <f t="shared" ref="D165:M165" si="63">IF(ISNUMBER($A165),IF(D$160&gt;D$161,D$161/$B$156,D$160),"")</f>
        <v/>
      </c>
      <c r="E165" s="792" t="str">
        <f t="shared" si="63"/>
        <v/>
      </c>
      <c r="F165" s="792" t="str">
        <f t="shared" si="63"/>
        <v/>
      </c>
      <c r="G165" s="792" t="str">
        <f t="shared" si="63"/>
        <v/>
      </c>
      <c r="H165" s="792" t="str">
        <f t="shared" si="63"/>
        <v/>
      </c>
      <c r="I165" s="792" t="str">
        <f t="shared" si="63"/>
        <v/>
      </c>
      <c r="J165" s="792" t="str">
        <f t="shared" si="63"/>
        <v/>
      </c>
      <c r="K165" s="792" t="str">
        <f t="shared" si="63"/>
        <v/>
      </c>
      <c r="L165" s="792" t="str">
        <f t="shared" si="63"/>
        <v/>
      </c>
      <c r="M165" s="792" t="str">
        <f t="shared" si="63"/>
        <v/>
      </c>
      <c r="N165" s="766"/>
      <c r="O165" s="766"/>
    </row>
    <row r="166" spans="1:15" x14ac:dyDescent="0.2">
      <c r="A166" s="791" t="str">
        <f>IF($B156&gt;1,IF(A165&lt;DATE(YEAR(A165),MONTH($G$10),DAY($G$10)),DATE(YEAR(A165),MONTH($G$10),DAY($G$10)),IF(A165&lt;DATE(YEAR(A165),MONTH($G$11),DAY($G$11)),DATE(YEAR(A165),MONTH($G$11),DAY($G$11)),IF(A165&lt;DATE(YEAR(A165),MONTH($G$12),DAY($G$12)),DATE(YEAR(A165),MONTH($G$12),DAY($G$12)),DATE(YEAR(A165)+1,MONTH($G$9),DAY($G$9))))),"")</f>
        <v/>
      </c>
      <c r="B166" s="832" t="str">
        <f t="shared" si="62"/>
        <v/>
      </c>
      <c r="C166" s="792" t="str">
        <f t="shared" ref="C166:M166" si="64">IF(AND(ISNUMBER($A166),B$17&gt;B$18),C$161/$B$156,"")</f>
        <v/>
      </c>
      <c r="D166" s="792" t="str">
        <f t="shared" si="64"/>
        <v/>
      </c>
      <c r="E166" s="792" t="str">
        <f t="shared" si="64"/>
        <v/>
      </c>
      <c r="F166" s="792" t="str">
        <f t="shared" si="64"/>
        <v/>
      </c>
      <c r="G166" s="792" t="str">
        <f t="shared" si="64"/>
        <v/>
      </c>
      <c r="H166" s="792" t="str">
        <f t="shared" si="64"/>
        <v/>
      </c>
      <c r="I166" s="792" t="str">
        <f t="shared" si="64"/>
        <v/>
      </c>
      <c r="J166" s="792" t="str">
        <f t="shared" si="64"/>
        <v/>
      </c>
      <c r="K166" s="792" t="str">
        <f t="shared" si="64"/>
        <v/>
      </c>
      <c r="L166" s="792" t="str">
        <f t="shared" si="64"/>
        <v/>
      </c>
      <c r="M166" s="792" t="str">
        <f t="shared" si="64"/>
        <v/>
      </c>
      <c r="N166" s="766"/>
      <c r="O166" s="766"/>
    </row>
    <row r="167" spans="1:15" x14ac:dyDescent="0.2">
      <c r="A167" s="791" t="str">
        <f>IF($B$156=COUNT($A$165:$A166),"",IF(A166&lt;DATE(YEAR(A166),MONTH($G$10),DAY($G$10)),DATE(YEAR(A166),MONTH($G$10),DAY($G$10)),IF(A166&lt;DATE(YEAR(A166),MONTH($G$11),DAY($G$11)),DATE(YEAR(A166),MONTH($G$11),DAY($G$11)),IF(A166&lt;DATE(YEAR(A166),MONTH($G$12),DAY($G$12)),DATE(YEAR(A166),MONTH($G$12),DAY($G$12)),DATE(YEAR(A166)+1,MONTH($G$9),DAY($G$9))))))</f>
        <v/>
      </c>
      <c r="B167" s="832" t="str">
        <f t="shared" si="62"/>
        <v/>
      </c>
      <c r="C167" s="792" t="str">
        <f t="shared" ref="C167:M167" si="65">IF(AND(ISNUMBER($A167),B$17&gt;B$18),C$161/$B$156,"")</f>
        <v/>
      </c>
      <c r="D167" s="792" t="str">
        <f t="shared" si="65"/>
        <v/>
      </c>
      <c r="E167" s="792" t="str">
        <f t="shared" si="65"/>
        <v/>
      </c>
      <c r="F167" s="792" t="str">
        <f t="shared" si="65"/>
        <v/>
      </c>
      <c r="G167" s="792" t="str">
        <f t="shared" si="65"/>
        <v/>
      </c>
      <c r="H167" s="792" t="str">
        <f t="shared" si="65"/>
        <v/>
      </c>
      <c r="I167" s="792" t="str">
        <f t="shared" si="65"/>
        <v/>
      </c>
      <c r="J167" s="792" t="str">
        <f t="shared" si="65"/>
        <v/>
      </c>
      <c r="K167" s="792" t="str">
        <f t="shared" si="65"/>
        <v/>
      </c>
      <c r="L167" s="792" t="str">
        <f t="shared" si="65"/>
        <v/>
      </c>
      <c r="M167" s="792" t="str">
        <f t="shared" si="65"/>
        <v/>
      </c>
      <c r="N167" s="766"/>
      <c r="O167" s="766"/>
    </row>
    <row r="168" spans="1:15" x14ac:dyDescent="0.2">
      <c r="A168" s="791" t="str">
        <f>IF($B$156=COUNT($A$165:$A167),"",IF(A167&lt;DATE(YEAR(A167),MONTH($G$10),DAY($G$10)),DATE(YEAR(A167),MONTH($G$10),DAY($G$10)),IF(A167&lt;DATE(YEAR(A167),MONTH($G$11),DAY($G$11)),DATE(YEAR(A167),MONTH($G$11),DAY($G$11)),IF(A167&lt;DATE(YEAR(A167),MONTH($G$12),DAY($G$12)),DATE(YEAR(A167),MONTH($G$12),DAY($G$12)),DATE(YEAR(A167)+1,MONTH($G$9),DAY($G$9))))))</f>
        <v/>
      </c>
      <c r="B168" s="832" t="str">
        <f t="shared" si="62"/>
        <v/>
      </c>
      <c r="C168" s="792" t="str">
        <f t="shared" ref="C168:M168" si="66">IF(AND(ISNUMBER($A168),B$17&gt;B$18),C$161/$B$156,"")</f>
        <v/>
      </c>
      <c r="D168" s="792" t="str">
        <f t="shared" si="66"/>
        <v/>
      </c>
      <c r="E168" s="792" t="str">
        <f t="shared" si="66"/>
        <v/>
      </c>
      <c r="F168" s="792" t="str">
        <f t="shared" si="66"/>
        <v/>
      </c>
      <c r="G168" s="792" t="str">
        <f t="shared" si="66"/>
        <v/>
      </c>
      <c r="H168" s="792" t="str">
        <f t="shared" si="66"/>
        <v/>
      </c>
      <c r="I168" s="792" t="str">
        <f t="shared" si="66"/>
        <v/>
      </c>
      <c r="J168" s="792" t="str">
        <f t="shared" si="66"/>
        <v/>
      </c>
      <c r="K168" s="792" t="str">
        <f t="shared" si="66"/>
        <v/>
      </c>
      <c r="L168" s="792" t="str">
        <f t="shared" si="66"/>
        <v/>
      </c>
      <c r="M168" s="792" t="str">
        <f t="shared" si="66"/>
        <v/>
      </c>
      <c r="N168" s="766"/>
      <c r="O168" s="766"/>
    </row>
    <row r="169" spans="1:15" x14ac:dyDescent="0.2">
      <c r="A169" s="791" t="str">
        <f>IF($B$156=COUNT($A$165:$A168),"",IF(A168&lt;DATE(YEAR(A168),MONTH($G$10),DAY($G$10)),DATE(YEAR(A168),MONTH($G$10),DAY($G$10)),IF(A168&lt;DATE(YEAR(A168),MONTH($G$11),DAY($G$11)),DATE(YEAR(A168),MONTH($G$11),DAY($G$11)),IF(A168&lt;DATE(YEAR(A168),MONTH($G$12),DAY($G$12)),DATE(YEAR(A168),MONTH($G$12),DAY($G$12)),DATE(YEAR(A168)+1,MONTH($G$9),DAY($G$9))))))</f>
        <v/>
      </c>
      <c r="B169" s="832" t="str">
        <f t="shared" si="62"/>
        <v/>
      </c>
      <c r="C169" s="792" t="str">
        <f t="shared" ref="C169:M169" si="67">IF(AND(ISNUMBER($A169),B$17&gt;B$18),C$161/$B$156,"")</f>
        <v/>
      </c>
      <c r="D169" s="792" t="str">
        <f t="shared" si="67"/>
        <v/>
      </c>
      <c r="E169" s="792" t="str">
        <f t="shared" si="67"/>
        <v/>
      </c>
      <c r="F169" s="792" t="str">
        <f t="shared" si="67"/>
        <v/>
      </c>
      <c r="G169" s="792" t="str">
        <f t="shared" si="67"/>
        <v/>
      </c>
      <c r="H169" s="792" t="str">
        <f t="shared" si="67"/>
        <v/>
      </c>
      <c r="I169" s="792" t="str">
        <f t="shared" si="67"/>
        <v/>
      </c>
      <c r="J169" s="792" t="str">
        <f t="shared" si="67"/>
        <v/>
      </c>
      <c r="K169" s="792" t="str">
        <f t="shared" si="67"/>
        <v/>
      </c>
      <c r="L169" s="792" t="str">
        <f t="shared" si="67"/>
        <v/>
      </c>
      <c r="M169" s="792" t="str">
        <f t="shared" si="67"/>
        <v/>
      </c>
      <c r="N169" s="766"/>
      <c r="O169" s="766"/>
    </row>
    <row r="170" spans="1:15" x14ac:dyDescent="0.2">
      <c r="A170" s="791" t="str">
        <f>IF($B$156=COUNT($A$165:$A169),"",IF(A169&lt;DATE(YEAR(A169),MONTH($G$10),DAY($G$10)),DATE(YEAR(A169),MONTH($G$10),DAY($G$10)),IF(A169&lt;DATE(YEAR(A169),MONTH($G$11),DAY($G$11)),DATE(YEAR(A169),MONTH($G$11),DAY($G$11)),IF(A169&lt;DATE(YEAR(A169),MONTH($G$12),DAY($G$12)),DATE(YEAR(A169),MONTH($G$12),DAY($G$12)),DATE(YEAR(A169)+1,MONTH($G$9),DAY($G$9))))))</f>
        <v/>
      </c>
      <c r="B170" s="832" t="str">
        <f t="shared" si="62"/>
        <v/>
      </c>
      <c r="C170" s="792" t="str">
        <f t="shared" ref="C170:M170" si="68">IF(AND(ISNUMBER($A170),B$17&gt;B$18),C$161/$B$156,"")</f>
        <v/>
      </c>
      <c r="D170" s="792" t="str">
        <f t="shared" si="68"/>
        <v/>
      </c>
      <c r="E170" s="792" t="str">
        <f t="shared" si="68"/>
        <v/>
      </c>
      <c r="F170" s="792" t="str">
        <f t="shared" si="68"/>
        <v/>
      </c>
      <c r="G170" s="792" t="str">
        <f t="shared" si="68"/>
        <v/>
      </c>
      <c r="H170" s="792" t="str">
        <f t="shared" si="68"/>
        <v/>
      </c>
      <c r="I170" s="792" t="str">
        <f t="shared" si="68"/>
        <v/>
      </c>
      <c r="J170" s="792" t="str">
        <f t="shared" si="68"/>
        <v/>
      </c>
      <c r="K170" s="792" t="str">
        <f t="shared" si="68"/>
        <v/>
      </c>
      <c r="L170" s="792" t="str">
        <f t="shared" si="68"/>
        <v/>
      </c>
      <c r="M170" s="792" t="str">
        <f t="shared" si="68"/>
        <v/>
      </c>
      <c r="N170" s="766"/>
      <c r="O170" s="766"/>
    </row>
    <row r="171" spans="1:15" x14ac:dyDescent="0.2">
      <c r="A171" s="791" t="str">
        <f>IF($B$156=COUNT($A$165:$A170),"",IF(A170&lt;DATE(YEAR(A170),MONTH($G$10),DAY($G$10)),DATE(YEAR(A170),MONTH($G$10),DAY($G$10)),IF(A170&lt;DATE(YEAR(A170),MONTH($G$11),DAY($G$11)),DATE(YEAR(A170),MONTH($G$11),DAY($G$11)),IF(A170&lt;DATE(YEAR(A170),MONTH($G$12),DAY($G$12)),DATE(YEAR(A170),MONTH($G$12),DAY($G$12)),DATE(YEAR(A170)+1,MONTH($G$9),DAY($G$9))))))</f>
        <v/>
      </c>
      <c r="B171" s="832" t="str">
        <f t="shared" si="62"/>
        <v/>
      </c>
      <c r="C171" s="792" t="str">
        <f t="shared" ref="C171:M171" si="69">IF(AND(ISNUMBER($A171),B$17&gt;B$18),C$161/$B$156,"")</f>
        <v/>
      </c>
      <c r="D171" s="792" t="str">
        <f t="shared" si="69"/>
        <v/>
      </c>
      <c r="E171" s="792" t="str">
        <f t="shared" si="69"/>
        <v/>
      </c>
      <c r="F171" s="792" t="str">
        <f t="shared" si="69"/>
        <v/>
      </c>
      <c r="G171" s="792" t="str">
        <f t="shared" si="69"/>
        <v/>
      </c>
      <c r="H171" s="792" t="str">
        <f t="shared" si="69"/>
        <v/>
      </c>
      <c r="I171" s="792" t="str">
        <f t="shared" si="69"/>
        <v/>
      </c>
      <c r="J171" s="792" t="str">
        <f t="shared" si="69"/>
        <v/>
      </c>
      <c r="K171" s="792" t="str">
        <f t="shared" si="69"/>
        <v/>
      </c>
      <c r="L171" s="792" t="str">
        <f t="shared" si="69"/>
        <v/>
      </c>
      <c r="M171" s="792" t="str">
        <f t="shared" si="69"/>
        <v/>
      </c>
      <c r="N171" s="766"/>
      <c r="O171" s="766"/>
    </row>
    <row r="172" spans="1:15" x14ac:dyDescent="0.2">
      <c r="A172" s="791" t="str">
        <f>IF($B$156=COUNT($A$165:$A171),"",IF(A171&lt;DATE(YEAR(A171),MONTH($G$10),DAY($G$10)),DATE(YEAR(A171),MONTH($G$10),DAY($G$10)),IF(A171&lt;DATE(YEAR(A171),MONTH($G$11),DAY($G$11)),DATE(YEAR(A171),MONTH($G$11),DAY($G$11)),IF(A171&lt;DATE(YEAR(A171),MONTH($G$12),DAY($G$12)),DATE(YEAR(A171),MONTH($G$12),DAY($G$12)),DATE(YEAR(A171)+1,MONTH($G$9),DAY($G$9))))))</f>
        <v/>
      </c>
      <c r="B172" s="832" t="str">
        <f t="shared" si="62"/>
        <v/>
      </c>
      <c r="C172" s="792" t="str">
        <f t="shared" ref="C172:M172" si="70">IF(AND(ISNUMBER($A172),B$17&gt;B$18),C$161/$B$156,"")</f>
        <v/>
      </c>
      <c r="D172" s="792" t="str">
        <f t="shared" si="70"/>
        <v/>
      </c>
      <c r="E172" s="792" t="str">
        <f t="shared" si="70"/>
        <v/>
      </c>
      <c r="F172" s="792" t="str">
        <f t="shared" si="70"/>
        <v/>
      </c>
      <c r="G172" s="792" t="str">
        <f t="shared" si="70"/>
        <v/>
      </c>
      <c r="H172" s="792" t="str">
        <f t="shared" si="70"/>
        <v/>
      </c>
      <c r="I172" s="792" t="str">
        <f t="shared" si="70"/>
        <v/>
      </c>
      <c r="J172" s="792" t="str">
        <f t="shared" si="70"/>
        <v/>
      </c>
      <c r="K172" s="792" t="str">
        <f t="shared" si="70"/>
        <v/>
      </c>
      <c r="L172" s="792" t="str">
        <f t="shared" si="70"/>
        <v/>
      </c>
      <c r="M172" s="792" t="str">
        <f t="shared" si="70"/>
        <v/>
      </c>
      <c r="N172" s="766"/>
      <c r="O172" s="766"/>
    </row>
    <row r="173" spans="1:15" x14ac:dyDescent="0.2">
      <c r="A173" s="791" t="str">
        <f>IF($B$156=COUNT($A$165:$A172),"",IF(A172&lt;DATE(YEAR(A172),MONTH($G$10),DAY($G$10)),DATE(YEAR(A172),MONTH($G$10),DAY($G$10)),IF(A172&lt;DATE(YEAR(A172),MONTH($G$11),DAY($G$11)),DATE(YEAR(A172),MONTH($G$11),DAY($G$11)),IF(A172&lt;DATE(YEAR(A172),MONTH($G$12),DAY($G$12)),DATE(YEAR(A172),MONTH($G$12),DAY($G$12)),DATE(YEAR(A172)+1,MONTH($G$9),DAY($G$9))))))</f>
        <v/>
      </c>
      <c r="B173" s="832" t="str">
        <f t="shared" si="62"/>
        <v/>
      </c>
      <c r="C173" s="792" t="str">
        <f t="shared" ref="C173:M173" si="71">IF(AND(ISNUMBER($A173),B$17&gt;B$18),C$161/$B$156,"")</f>
        <v/>
      </c>
      <c r="D173" s="792" t="str">
        <f t="shared" si="71"/>
        <v/>
      </c>
      <c r="E173" s="792" t="str">
        <f t="shared" si="71"/>
        <v/>
      </c>
      <c r="F173" s="792" t="str">
        <f t="shared" si="71"/>
        <v/>
      </c>
      <c r="G173" s="792" t="str">
        <f t="shared" si="71"/>
        <v/>
      </c>
      <c r="H173" s="792" t="str">
        <f t="shared" si="71"/>
        <v/>
      </c>
      <c r="I173" s="792" t="str">
        <f t="shared" si="71"/>
        <v/>
      </c>
      <c r="J173" s="792" t="str">
        <f t="shared" si="71"/>
        <v/>
      </c>
      <c r="K173" s="792" t="str">
        <f t="shared" si="71"/>
        <v/>
      </c>
      <c r="L173" s="792" t="str">
        <f t="shared" si="71"/>
        <v/>
      </c>
      <c r="M173" s="792" t="str">
        <f t="shared" si="71"/>
        <v/>
      </c>
      <c r="N173" s="766"/>
      <c r="O173" s="766"/>
    </row>
    <row r="174" spans="1:15" x14ac:dyDescent="0.2">
      <c r="A174" s="791" t="str">
        <f>IF($B$156=COUNT($A$165:$A173),"",IF(A173&lt;DATE(YEAR(A173),MONTH($G$10),DAY($G$10)),DATE(YEAR(A173),MONTH($G$10),DAY($G$10)),IF(A173&lt;DATE(YEAR(A173),MONTH($G$11),DAY($G$11)),DATE(YEAR(A173),MONTH($G$11),DAY($G$11)),IF(A173&lt;DATE(YEAR(A173),MONTH($G$12),DAY($G$12)),DATE(YEAR(A173),MONTH($G$12),DAY($G$12)),DATE(YEAR(A173)+1,MONTH($G$9),DAY($G$9))))))</f>
        <v/>
      </c>
      <c r="B174" s="832" t="str">
        <f t="shared" si="62"/>
        <v/>
      </c>
      <c r="C174" s="792" t="str">
        <f t="shared" ref="C174:M174" si="72">IF(AND(ISNUMBER($A174),B$17&gt;B$18),C$161/$B$156,"")</f>
        <v/>
      </c>
      <c r="D174" s="792" t="str">
        <f t="shared" si="72"/>
        <v/>
      </c>
      <c r="E174" s="792" t="str">
        <f t="shared" si="72"/>
        <v/>
      </c>
      <c r="F174" s="792" t="str">
        <f t="shared" si="72"/>
        <v/>
      </c>
      <c r="G174" s="792" t="str">
        <f t="shared" si="72"/>
        <v/>
      </c>
      <c r="H174" s="792" t="str">
        <f t="shared" si="72"/>
        <v/>
      </c>
      <c r="I174" s="792" t="str">
        <f t="shared" si="72"/>
        <v/>
      </c>
      <c r="J174" s="792" t="str">
        <f t="shared" si="72"/>
        <v/>
      </c>
      <c r="K174" s="792" t="str">
        <f t="shared" si="72"/>
        <v/>
      </c>
      <c r="L174" s="792" t="str">
        <f t="shared" si="72"/>
        <v/>
      </c>
      <c r="M174" s="792" t="str">
        <f t="shared" si="72"/>
        <v/>
      </c>
      <c r="N174" s="766"/>
      <c r="O174" s="766"/>
    </row>
    <row r="175" spans="1:15" x14ac:dyDescent="0.2">
      <c r="A175" s="791" t="str">
        <f>IF($B$156=COUNT($A$165:$A174),"",IF(A174&lt;DATE(YEAR(A174),MONTH($G$10),DAY($G$10)),DATE(YEAR(A174),MONTH($G$10),DAY($G$10)),IF(A174&lt;DATE(YEAR(A174),MONTH($G$11),DAY($G$11)),DATE(YEAR(A174),MONTH($G$11),DAY($G$11)),IF(A174&lt;DATE(YEAR(A174),MONTH($G$12),DAY($G$12)),DATE(YEAR(A174),MONTH($G$12),DAY($G$12)),DATE(YEAR(A174)+1,MONTH($G$9),DAY($G$9))))))</f>
        <v/>
      </c>
      <c r="B175" s="832" t="str">
        <f t="shared" si="62"/>
        <v/>
      </c>
      <c r="C175" s="792" t="str">
        <f t="shared" ref="C175:M175" si="73">IF(AND(ISNUMBER($A175),B$17&gt;B$18),C$161/$B$156,"")</f>
        <v/>
      </c>
      <c r="D175" s="792" t="str">
        <f t="shared" si="73"/>
        <v/>
      </c>
      <c r="E175" s="792" t="str">
        <f t="shared" si="73"/>
        <v/>
      </c>
      <c r="F175" s="792" t="str">
        <f t="shared" si="73"/>
        <v/>
      </c>
      <c r="G175" s="792" t="str">
        <f t="shared" si="73"/>
        <v/>
      </c>
      <c r="H175" s="792" t="str">
        <f t="shared" si="73"/>
        <v/>
      </c>
      <c r="I175" s="792" t="str">
        <f t="shared" si="73"/>
        <v/>
      </c>
      <c r="J175" s="792" t="str">
        <f t="shared" si="73"/>
        <v/>
      </c>
      <c r="K175" s="792" t="str">
        <f t="shared" si="73"/>
        <v/>
      </c>
      <c r="L175" s="792" t="str">
        <f t="shared" si="73"/>
        <v/>
      </c>
      <c r="M175" s="792" t="str">
        <f t="shared" si="73"/>
        <v/>
      </c>
      <c r="N175" s="766"/>
      <c r="O175" s="766"/>
    </row>
    <row r="176" spans="1:15" x14ac:dyDescent="0.2">
      <c r="A176" s="791" t="str">
        <f>IF($B$156=COUNT($A$165:$A175),"",IF(A175&lt;DATE(YEAR(A175),MONTH($G$10),DAY($G$10)),DATE(YEAR(A175),MONTH($G$10),DAY($G$10)),IF(A175&lt;DATE(YEAR(A175),MONTH($G$11),DAY($G$11)),DATE(YEAR(A175),MONTH($G$11),DAY($G$11)),IF(A175&lt;DATE(YEAR(A175),MONTH($G$12),DAY($G$12)),DATE(YEAR(A175),MONTH($G$12),DAY($G$12)),DATE(YEAR(A175)+1,MONTH($G$9),DAY($G$9))))))</f>
        <v/>
      </c>
      <c r="B176" s="832" t="str">
        <f t="shared" si="62"/>
        <v/>
      </c>
      <c r="C176" s="792" t="str">
        <f t="shared" ref="C176:M176" si="74">IF(AND(ISNUMBER($A176),B$17&gt;B$18),C$161/$B$156,"")</f>
        <v/>
      </c>
      <c r="D176" s="792" t="str">
        <f t="shared" si="74"/>
        <v/>
      </c>
      <c r="E176" s="792" t="str">
        <f t="shared" si="74"/>
        <v/>
      </c>
      <c r="F176" s="792" t="str">
        <f t="shared" si="74"/>
        <v/>
      </c>
      <c r="G176" s="792" t="str">
        <f t="shared" si="74"/>
        <v/>
      </c>
      <c r="H176" s="792" t="str">
        <f t="shared" si="74"/>
        <v/>
      </c>
      <c r="I176" s="792" t="str">
        <f t="shared" si="74"/>
        <v/>
      </c>
      <c r="J176" s="792" t="str">
        <f t="shared" si="74"/>
        <v/>
      </c>
      <c r="K176" s="792" t="str">
        <f t="shared" si="74"/>
        <v/>
      </c>
      <c r="L176" s="792" t="str">
        <f t="shared" si="74"/>
        <v/>
      </c>
      <c r="M176" s="792" t="str">
        <f t="shared" si="74"/>
        <v/>
      </c>
      <c r="N176" s="766"/>
      <c r="O176" s="766"/>
    </row>
    <row r="177" spans="1:15" x14ac:dyDescent="0.2">
      <c r="A177" s="791" t="str">
        <f>IF($B$156=COUNT($A$165:$A176),"",IF(A176&lt;DATE(YEAR(A176),MONTH($G$10),DAY($G$10)),DATE(YEAR(A176),MONTH($G$10),DAY($G$10)),IF(A176&lt;DATE(YEAR(A176),MONTH($G$11),DAY($G$11)),DATE(YEAR(A176),MONTH($G$11),DAY($G$11)),IF(A176&lt;DATE(YEAR(A176),MONTH($G$12),DAY($G$12)),DATE(YEAR(A176),MONTH($G$12),DAY($G$12)),DATE(YEAR(A176)+1,MONTH($G$9),DAY($G$9))))))</f>
        <v/>
      </c>
      <c r="B177" s="832" t="str">
        <f t="shared" si="62"/>
        <v/>
      </c>
      <c r="C177" s="792" t="str">
        <f t="shared" ref="C177:M177" si="75">IF(AND(ISNUMBER($A177),B$17&gt;B$18),C$161/$B$156,"")</f>
        <v/>
      </c>
      <c r="D177" s="792" t="str">
        <f t="shared" si="75"/>
        <v/>
      </c>
      <c r="E177" s="792" t="str">
        <f t="shared" si="75"/>
        <v/>
      </c>
      <c r="F177" s="792" t="str">
        <f t="shared" si="75"/>
        <v/>
      </c>
      <c r="G177" s="792" t="str">
        <f t="shared" si="75"/>
        <v/>
      </c>
      <c r="H177" s="792" t="str">
        <f t="shared" si="75"/>
        <v/>
      </c>
      <c r="I177" s="792" t="str">
        <f t="shared" si="75"/>
        <v/>
      </c>
      <c r="J177" s="792" t="str">
        <f t="shared" si="75"/>
        <v/>
      </c>
      <c r="K177" s="792" t="str">
        <f t="shared" si="75"/>
        <v/>
      </c>
      <c r="L177" s="792" t="str">
        <f t="shared" si="75"/>
        <v/>
      </c>
      <c r="M177" s="792" t="str">
        <f t="shared" si="75"/>
        <v/>
      </c>
      <c r="N177" s="766"/>
      <c r="O177" s="766"/>
    </row>
    <row r="178" spans="1:15" x14ac:dyDescent="0.2">
      <c r="A178" s="791" t="str">
        <f>IF($B$156=COUNT($A$165:$A177),"",IF(A177&lt;DATE(YEAR(A177),MONTH($G$10),DAY($G$10)),DATE(YEAR(A177),MONTH($G$10),DAY($G$10)),IF(A177&lt;DATE(YEAR(A177),MONTH($G$11),DAY($G$11)),DATE(YEAR(A177),MONTH($G$11),DAY($G$11)),IF(A177&lt;DATE(YEAR(A177),MONTH($G$12),DAY($G$12)),DATE(YEAR(A177),MONTH($G$12),DAY($G$12)),DATE(YEAR(A177)+1,MONTH($G$9),DAY($G$9))))))</f>
        <v/>
      </c>
      <c r="B178" s="832" t="str">
        <f t="shared" si="62"/>
        <v/>
      </c>
      <c r="C178" s="792" t="str">
        <f t="shared" ref="C178:M178" si="76">IF(AND(ISNUMBER($A178),B$17&gt;B$18),C$161/$B$156,"")</f>
        <v/>
      </c>
      <c r="D178" s="792" t="str">
        <f t="shared" si="76"/>
        <v/>
      </c>
      <c r="E178" s="792" t="str">
        <f t="shared" si="76"/>
        <v/>
      </c>
      <c r="F178" s="792" t="str">
        <f t="shared" si="76"/>
        <v/>
      </c>
      <c r="G178" s="792" t="str">
        <f t="shared" si="76"/>
        <v/>
      </c>
      <c r="H178" s="792" t="str">
        <f t="shared" si="76"/>
        <v/>
      </c>
      <c r="I178" s="792" t="str">
        <f t="shared" si="76"/>
        <v/>
      </c>
      <c r="J178" s="792" t="str">
        <f t="shared" si="76"/>
        <v/>
      </c>
      <c r="K178" s="792" t="str">
        <f t="shared" si="76"/>
        <v/>
      </c>
      <c r="L178" s="792" t="str">
        <f t="shared" si="76"/>
        <v/>
      </c>
      <c r="M178" s="792" t="str">
        <f t="shared" si="76"/>
        <v/>
      </c>
      <c r="N178" s="766"/>
      <c r="O178" s="766"/>
    </row>
    <row r="179" spans="1:15" x14ac:dyDescent="0.2">
      <c r="A179" s="791" t="str">
        <f>IF($B$156=COUNT($A$165:$A178),"",IF(A178&lt;DATE(YEAR(A178),MONTH($G$10),DAY($G$10)),DATE(YEAR(A178),MONTH($G$10),DAY($G$10)),IF(A178&lt;DATE(YEAR(A178),MONTH($G$11),DAY($G$11)),DATE(YEAR(A178),MONTH($G$11),DAY($G$11)),IF(A178&lt;DATE(YEAR(A178),MONTH($G$12),DAY($G$12)),DATE(YEAR(A178),MONTH($G$12),DAY($G$12)),DATE(YEAR(A178)+1,MONTH($G$9),DAY($G$9))))))</f>
        <v/>
      </c>
      <c r="B179" s="832" t="str">
        <f t="shared" si="62"/>
        <v/>
      </c>
      <c r="C179" s="792" t="str">
        <f t="shared" ref="C179:M179" si="77">IF(AND(ISNUMBER($A179),B$17&gt;B$18),C$161/$B$156,"")</f>
        <v/>
      </c>
      <c r="D179" s="792" t="str">
        <f t="shared" si="77"/>
        <v/>
      </c>
      <c r="E179" s="792" t="str">
        <f t="shared" si="77"/>
        <v/>
      </c>
      <c r="F179" s="792" t="str">
        <f t="shared" si="77"/>
        <v/>
      </c>
      <c r="G179" s="792" t="str">
        <f t="shared" si="77"/>
        <v/>
      </c>
      <c r="H179" s="792" t="str">
        <f t="shared" si="77"/>
        <v/>
      </c>
      <c r="I179" s="792" t="str">
        <f t="shared" si="77"/>
        <v/>
      </c>
      <c r="J179" s="792" t="str">
        <f t="shared" si="77"/>
        <v/>
      </c>
      <c r="K179" s="792" t="str">
        <f t="shared" si="77"/>
        <v/>
      </c>
      <c r="L179" s="792" t="str">
        <f t="shared" si="77"/>
        <v/>
      </c>
      <c r="M179" s="792" t="str">
        <f t="shared" si="77"/>
        <v/>
      </c>
      <c r="N179" s="766"/>
      <c r="O179" s="766"/>
    </row>
    <row r="180" spans="1:15" x14ac:dyDescent="0.2">
      <c r="A180" s="791" t="str">
        <f>IF($B$156=COUNT($A$165:$A179),"",IF(A179&lt;DATE(YEAR(A179),MONTH($G$10),DAY($G$10)),DATE(YEAR(A179),MONTH($G$10),DAY($G$10)),IF(A179&lt;DATE(YEAR(A179),MONTH($G$11),DAY($G$11)),DATE(YEAR(A179),MONTH($G$11),DAY($G$11)),IF(A179&lt;DATE(YEAR(A179),MONTH($G$12),DAY($G$12)),DATE(YEAR(A179),MONTH($G$12),DAY($G$12)),DATE(YEAR(A179)+1,MONTH($G$9),DAY($G$9))))))</f>
        <v/>
      </c>
      <c r="B180" s="832" t="str">
        <f t="shared" si="62"/>
        <v/>
      </c>
      <c r="C180" s="792" t="str">
        <f t="shared" ref="C180:M180" si="78">IF(AND(ISNUMBER($A180),B$17&gt;B$18),C$161/$B$156,"")</f>
        <v/>
      </c>
      <c r="D180" s="792" t="str">
        <f t="shared" si="78"/>
        <v/>
      </c>
      <c r="E180" s="792" t="str">
        <f t="shared" si="78"/>
        <v/>
      </c>
      <c r="F180" s="792" t="str">
        <f t="shared" si="78"/>
        <v/>
      </c>
      <c r="G180" s="792" t="str">
        <f t="shared" si="78"/>
        <v/>
      </c>
      <c r="H180" s="792" t="str">
        <f t="shared" si="78"/>
        <v/>
      </c>
      <c r="I180" s="792" t="str">
        <f t="shared" si="78"/>
        <v/>
      </c>
      <c r="J180" s="792" t="str">
        <f t="shared" si="78"/>
        <v/>
      </c>
      <c r="K180" s="792" t="str">
        <f t="shared" si="78"/>
        <v/>
      </c>
      <c r="L180" s="792" t="str">
        <f t="shared" si="78"/>
        <v/>
      </c>
      <c r="M180" s="792" t="str">
        <f t="shared" si="78"/>
        <v/>
      </c>
      <c r="N180" s="766"/>
      <c r="O180" s="766"/>
    </row>
    <row r="181" spans="1:15" x14ac:dyDescent="0.2">
      <c r="A181" s="791" t="str">
        <f>IF($B$156=COUNT($A$165:$A180),"",IF(A180&lt;DATE(YEAR(A180),MONTH($G$10),DAY($G$10)),DATE(YEAR(A180),MONTH($G$10),DAY($G$10)),IF(A180&lt;DATE(YEAR(A180),MONTH($G$11),DAY($G$11)),DATE(YEAR(A180),MONTH($G$11),DAY($G$11)),IF(A180&lt;DATE(YEAR(A180),MONTH($G$12),DAY($G$12)),DATE(YEAR(A180),MONTH($G$12),DAY($G$12)),DATE(YEAR(A180)+1,MONTH($G$9),DAY($G$9))))))</f>
        <v/>
      </c>
      <c r="B181" s="832" t="str">
        <f t="shared" si="62"/>
        <v/>
      </c>
      <c r="C181" s="792" t="str">
        <f t="shared" ref="C181:M181" si="79">IF(AND(ISNUMBER($A181),B$17&gt;B$18),C$161/$B$156,"")</f>
        <v/>
      </c>
      <c r="D181" s="792" t="str">
        <f t="shared" si="79"/>
        <v/>
      </c>
      <c r="E181" s="792" t="str">
        <f t="shared" si="79"/>
        <v/>
      </c>
      <c r="F181" s="792" t="str">
        <f t="shared" si="79"/>
        <v/>
      </c>
      <c r="G181" s="792" t="str">
        <f t="shared" si="79"/>
        <v/>
      </c>
      <c r="H181" s="792" t="str">
        <f t="shared" si="79"/>
        <v/>
      </c>
      <c r="I181" s="792" t="str">
        <f t="shared" si="79"/>
        <v/>
      </c>
      <c r="J181" s="792" t="str">
        <f t="shared" si="79"/>
        <v/>
      </c>
      <c r="K181" s="792" t="str">
        <f t="shared" si="79"/>
        <v/>
      </c>
      <c r="L181" s="792" t="str">
        <f t="shared" si="79"/>
        <v/>
      </c>
      <c r="M181" s="792" t="str">
        <f t="shared" si="79"/>
        <v/>
      </c>
      <c r="N181" s="766"/>
      <c r="O181" s="766"/>
    </row>
    <row r="182" spans="1:15" x14ac:dyDescent="0.2">
      <c r="A182" s="791" t="str">
        <f>IF($B$156=COUNT($A$165:$A181),"",IF(A181&lt;DATE(YEAR(A181),MONTH($G$10),DAY($G$10)),DATE(YEAR(A181),MONTH($G$10),DAY($G$10)),IF(A181&lt;DATE(YEAR(A181),MONTH($G$11),DAY($G$11)),DATE(YEAR(A181),MONTH($G$11),DAY($G$11)),IF(A181&lt;DATE(YEAR(A181),MONTH($G$12),DAY($G$12)),DATE(YEAR(A181),MONTH($G$12),DAY($G$12)),DATE(YEAR(A181)+1,MONTH($G$9),DAY($G$9))))))</f>
        <v/>
      </c>
      <c r="B182" s="832" t="str">
        <f t="shared" si="62"/>
        <v/>
      </c>
      <c r="C182" s="792" t="str">
        <f t="shared" ref="C182:M182" si="80">IF(AND(ISNUMBER($A182),B$17&gt;B$18),C$161/$B$156,"")</f>
        <v/>
      </c>
      <c r="D182" s="792" t="str">
        <f t="shared" si="80"/>
        <v/>
      </c>
      <c r="E182" s="792" t="str">
        <f t="shared" si="80"/>
        <v/>
      </c>
      <c r="F182" s="792" t="str">
        <f t="shared" si="80"/>
        <v/>
      </c>
      <c r="G182" s="792" t="str">
        <f t="shared" si="80"/>
        <v/>
      </c>
      <c r="H182" s="792" t="str">
        <f t="shared" si="80"/>
        <v/>
      </c>
      <c r="I182" s="792" t="str">
        <f t="shared" si="80"/>
        <v/>
      </c>
      <c r="J182" s="792" t="str">
        <f t="shared" si="80"/>
        <v/>
      </c>
      <c r="K182" s="792" t="str">
        <f t="shared" si="80"/>
        <v/>
      </c>
      <c r="L182" s="792" t="str">
        <f t="shared" si="80"/>
        <v/>
      </c>
      <c r="M182" s="792" t="str">
        <f t="shared" si="80"/>
        <v/>
      </c>
      <c r="N182" s="766"/>
      <c r="O182" s="766"/>
    </row>
    <row r="183" spans="1:15" x14ac:dyDescent="0.2">
      <c r="A183" s="791" t="str">
        <f>IF($B$156=COUNT($A$165:$A182),"",IF(A182&lt;DATE(YEAR(A182),MONTH($G$10),DAY($G$10)),DATE(YEAR(A182),MONTH($G$10),DAY($G$10)),IF(A182&lt;DATE(YEAR(A182),MONTH($G$11),DAY($G$11)),DATE(YEAR(A182),MONTH($G$11),DAY($G$11)),IF(A182&lt;DATE(YEAR(A182),MONTH($G$12),DAY($G$12)),DATE(YEAR(A182),MONTH($G$12),DAY($G$12)),DATE(YEAR(A182)+1,MONTH($G$9),DAY($G$9))))))</f>
        <v/>
      </c>
      <c r="B183" s="832" t="str">
        <f t="shared" si="62"/>
        <v/>
      </c>
      <c r="C183" s="792" t="str">
        <f t="shared" ref="C183:M183" si="81">IF(AND(ISNUMBER($A183),B$17&gt;B$18),C$161/$B$156,"")</f>
        <v/>
      </c>
      <c r="D183" s="792" t="str">
        <f t="shared" si="81"/>
        <v/>
      </c>
      <c r="E183" s="792" t="str">
        <f t="shared" si="81"/>
        <v/>
      </c>
      <c r="F183" s="792" t="str">
        <f t="shared" si="81"/>
        <v/>
      </c>
      <c r="G183" s="792" t="str">
        <f t="shared" si="81"/>
        <v/>
      </c>
      <c r="H183" s="792" t="str">
        <f t="shared" si="81"/>
        <v/>
      </c>
      <c r="I183" s="792" t="str">
        <f t="shared" si="81"/>
        <v/>
      </c>
      <c r="J183" s="792" t="str">
        <f t="shared" si="81"/>
        <v/>
      </c>
      <c r="K183" s="792" t="str">
        <f t="shared" si="81"/>
        <v/>
      </c>
      <c r="L183" s="792" t="str">
        <f t="shared" si="81"/>
        <v/>
      </c>
      <c r="M183" s="792" t="str">
        <f t="shared" si="81"/>
        <v/>
      </c>
      <c r="N183" s="766"/>
      <c r="O183" s="766"/>
    </row>
    <row r="184" spans="1:15" x14ac:dyDescent="0.2">
      <c r="A184" s="791" t="str">
        <f>IF($B$156=COUNT($A$165:$A183),"",IF(A183&lt;DATE(YEAR(A183),MONTH($G$10),DAY($G$10)),DATE(YEAR(A183),MONTH($G$10),DAY($G$10)),IF(A183&lt;DATE(YEAR(A183),MONTH($G$11),DAY($G$11)),DATE(YEAR(A183),MONTH($G$11),DAY($G$11)),IF(A183&lt;DATE(YEAR(A183),MONTH($G$12),DAY($G$12)),DATE(YEAR(A183),MONTH($G$12),DAY($G$12)),DATE(YEAR(A183)+1,MONTH($G$9),DAY($G$9))))))</f>
        <v/>
      </c>
      <c r="B184" s="832" t="str">
        <f t="shared" si="62"/>
        <v/>
      </c>
      <c r="C184" s="792" t="str">
        <f t="shared" ref="C184:M184" si="82">IF(AND(ISNUMBER($A184),B$17&gt;B$18),C$161/$B$156,"")</f>
        <v/>
      </c>
      <c r="D184" s="792" t="str">
        <f t="shared" si="82"/>
        <v/>
      </c>
      <c r="E184" s="792" t="str">
        <f t="shared" si="82"/>
        <v/>
      </c>
      <c r="F184" s="792" t="str">
        <f t="shared" si="82"/>
        <v/>
      </c>
      <c r="G184" s="792" t="str">
        <f t="shared" si="82"/>
        <v/>
      </c>
      <c r="H184" s="792" t="str">
        <f t="shared" si="82"/>
        <v/>
      </c>
      <c r="I184" s="792" t="str">
        <f t="shared" si="82"/>
        <v/>
      </c>
      <c r="J184" s="792" t="str">
        <f t="shared" si="82"/>
        <v/>
      </c>
      <c r="K184" s="792" t="str">
        <f t="shared" si="82"/>
        <v/>
      </c>
      <c r="L184" s="792" t="str">
        <f t="shared" si="82"/>
        <v/>
      </c>
      <c r="M184" s="792" t="str">
        <f t="shared" si="82"/>
        <v/>
      </c>
      <c r="N184" s="766"/>
      <c r="O184" s="766"/>
    </row>
    <row r="185" spans="1:15" ht="13.5" thickBot="1" x14ac:dyDescent="0.25">
      <c r="A185" s="766"/>
      <c r="B185" s="766"/>
      <c r="C185" s="766"/>
      <c r="D185" s="766"/>
      <c r="E185" s="766"/>
      <c r="F185" s="766"/>
      <c r="G185" s="766"/>
      <c r="H185" s="766"/>
      <c r="I185" s="766"/>
      <c r="J185" s="766"/>
      <c r="K185" s="766"/>
      <c r="L185" s="766"/>
      <c r="M185" s="766"/>
      <c r="N185" s="766"/>
      <c r="O185" s="766"/>
    </row>
    <row r="186" spans="1:15" x14ac:dyDescent="0.2">
      <c r="A186" s="833" t="s">
        <v>457</v>
      </c>
      <c r="B186" s="834"/>
      <c r="C186" s="835"/>
      <c r="D186" s="835"/>
      <c r="E186" s="835"/>
      <c r="F186" s="835"/>
      <c r="G186" s="835"/>
      <c r="H186" s="835"/>
      <c r="I186" s="835"/>
      <c r="J186" s="835"/>
      <c r="K186" s="835"/>
      <c r="L186" s="835"/>
      <c r="M186" s="835"/>
      <c r="N186" s="766"/>
      <c r="O186" s="766"/>
    </row>
    <row r="187" spans="1:15" x14ac:dyDescent="0.2">
      <c r="A187" s="836" t="s">
        <v>414</v>
      </c>
      <c r="B187" s="837" t="str">
        <f>IF(ISNUMBER($A$44),IF($A$44&lt;$B$8,$B$8,$A$44),"")</f>
        <v/>
      </c>
      <c r="C187" s="766"/>
      <c r="D187" s="766"/>
      <c r="E187" s="766"/>
      <c r="F187" s="766"/>
      <c r="G187" s="766"/>
      <c r="H187" s="766"/>
      <c r="I187" s="766"/>
      <c r="J187" s="766"/>
      <c r="K187" s="766"/>
      <c r="L187" s="766"/>
      <c r="M187" s="766"/>
      <c r="N187" s="766"/>
      <c r="O187" s="766"/>
    </row>
    <row r="188" spans="1:15" x14ac:dyDescent="0.2">
      <c r="A188" s="836" t="s">
        <v>415</v>
      </c>
      <c r="B188" s="837" t="str">
        <f>IF(ISNUMBER($B$44),$B$44,"")</f>
        <v/>
      </c>
      <c r="C188" s="766"/>
      <c r="D188" s="766"/>
      <c r="E188" s="766"/>
      <c r="F188" s="766"/>
      <c r="G188" s="766"/>
      <c r="H188" s="766"/>
      <c r="I188" s="766"/>
      <c r="J188" s="766"/>
      <c r="K188" s="766"/>
      <c r="L188" s="766"/>
      <c r="M188" s="766"/>
      <c r="N188" s="766"/>
      <c r="O188" s="766"/>
    </row>
    <row r="189" spans="1:15" x14ac:dyDescent="0.2">
      <c r="A189" s="836" t="s">
        <v>453</v>
      </c>
      <c r="B189" s="839">
        <f>IF(OR(B187="",B188=""),0,DAYS360(B187,B188)/30)</f>
        <v>0</v>
      </c>
      <c r="C189" s="766"/>
      <c r="D189" s="766"/>
      <c r="E189" s="766"/>
      <c r="F189" s="766"/>
      <c r="G189" s="766"/>
      <c r="H189" s="766"/>
      <c r="I189" s="766"/>
      <c r="J189" s="766"/>
      <c r="K189" s="766"/>
      <c r="L189" s="766"/>
      <c r="M189" s="766"/>
      <c r="N189" s="766"/>
      <c r="O189" s="766"/>
    </row>
    <row r="190" spans="1:15" x14ac:dyDescent="0.2">
      <c r="A190" s="836" t="s">
        <v>416</v>
      </c>
      <c r="B190" s="839">
        <f>IF($B188="",0,IF(AND($A199=$B$11,$A199=$B$12),IF(IFERROR(ROUNDDOWN(1+(DAYS360($A199,$B188)-1)/90,0),0)&lt;1,1,ROUNDDOWN(1+(DAYS360($A199,$B188)-1)/90,0)),IF(AND($A199=$B$11,$B$12-$B$11&gt;14),IF(IFERROR(ROUNDDOWN(1+(DAYS360($A199,$B188)-1)/90,0),0)&lt;1,1,ROUNDDOWN(1+(DAYS360($A199,$B188)-1)/90,0)),IF(IFERROR(ROUNDDOWN(1+(DAYS360($A199,$B188)-1)/90,0),0)&lt;1,1,ROUNDDOWN(1+(DAYS360($A199,$B188)-1)/90,0)))))</f>
        <v>0</v>
      </c>
      <c r="C190" s="766"/>
      <c r="D190" s="766"/>
      <c r="E190" s="766"/>
      <c r="F190" s="766"/>
      <c r="G190" s="766"/>
      <c r="H190" s="766"/>
      <c r="I190" s="766"/>
      <c r="J190" s="766"/>
      <c r="K190" s="766"/>
      <c r="L190" s="766"/>
      <c r="M190" s="766"/>
      <c r="N190" s="766"/>
      <c r="O190" s="766"/>
    </row>
    <row r="191" spans="1:15" x14ac:dyDescent="0.2">
      <c r="A191" s="840"/>
      <c r="B191" s="766"/>
      <c r="C191" s="766"/>
      <c r="D191" s="766"/>
      <c r="E191" s="766"/>
      <c r="F191" s="766"/>
      <c r="G191" s="766"/>
      <c r="H191" s="766"/>
      <c r="I191" s="766"/>
      <c r="J191" s="766"/>
      <c r="K191" s="766"/>
      <c r="L191" s="766"/>
      <c r="M191" s="766"/>
      <c r="N191" s="766"/>
      <c r="O191" s="766"/>
    </row>
    <row r="192" spans="1:15" x14ac:dyDescent="0.2">
      <c r="A192" s="840"/>
      <c r="B192" s="766"/>
      <c r="C192" s="766"/>
      <c r="D192" s="766"/>
      <c r="E192" s="766"/>
      <c r="F192" s="766"/>
      <c r="G192" s="766"/>
      <c r="H192" s="766"/>
      <c r="I192" s="766"/>
      <c r="J192" s="766"/>
      <c r="K192" s="766"/>
      <c r="L192" s="766"/>
      <c r="M192" s="766"/>
      <c r="N192" s="766"/>
      <c r="O192" s="766"/>
    </row>
    <row r="193" spans="1:15" x14ac:dyDescent="0.2">
      <c r="A193" s="816"/>
      <c r="B193" s="817" t="s">
        <v>64</v>
      </c>
      <c r="C193" s="818" t="s">
        <v>439</v>
      </c>
      <c r="D193" s="786" t="s">
        <v>424</v>
      </c>
      <c r="E193" s="786" t="s">
        <v>425</v>
      </c>
      <c r="F193" s="786" t="s">
        <v>426</v>
      </c>
      <c r="G193" s="786" t="s">
        <v>427</v>
      </c>
      <c r="H193" s="786" t="s">
        <v>428</v>
      </c>
      <c r="I193" s="786" t="s">
        <v>429</v>
      </c>
      <c r="J193" s="786" t="s">
        <v>430</v>
      </c>
      <c r="K193" s="786" t="s">
        <v>431</v>
      </c>
      <c r="L193" s="786" t="s">
        <v>432</v>
      </c>
      <c r="M193" s="786" t="s">
        <v>433</v>
      </c>
      <c r="N193" s="766"/>
      <c r="O193" s="766"/>
    </row>
    <row r="194" spans="1:15" x14ac:dyDescent="0.2">
      <c r="A194" s="819" t="s">
        <v>434</v>
      </c>
      <c r="B194" s="820">
        <f>$N$44</f>
        <v>0</v>
      </c>
      <c r="C194" s="792">
        <f>C44</f>
        <v>0</v>
      </c>
      <c r="D194" s="792">
        <f t="shared" ref="D194:M194" si="83">D44</f>
        <v>0</v>
      </c>
      <c r="E194" s="792">
        <f t="shared" si="83"/>
        <v>0</v>
      </c>
      <c r="F194" s="792">
        <f t="shared" si="83"/>
        <v>0</v>
      </c>
      <c r="G194" s="792">
        <f t="shared" si="83"/>
        <v>0</v>
      </c>
      <c r="H194" s="792">
        <f t="shared" si="83"/>
        <v>0</v>
      </c>
      <c r="I194" s="792">
        <f t="shared" si="83"/>
        <v>0</v>
      </c>
      <c r="J194" s="792">
        <f t="shared" si="83"/>
        <v>0</v>
      </c>
      <c r="K194" s="792">
        <f t="shared" si="83"/>
        <v>0</v>
      </c>
      <c r="L194" s="792">
        <f t="shared" si="83"/>
        <v>0</v>
      </c>
      <c r="M194" s="792">
        <f t="shared" si="83"/>
        <v>0</v>
      </c>
      <c r="N194" s="766"/>
      <c r="O194" s="766"/>
    </row>
    <row r="195" spans="1:15" x14ac:dyDescent="0.2">
      <c r="A195" s="822" t="s">
        <v>449</v>
      </c>
      <c r="B195" s="820">
        <f>SUM(C195:M195)</f>
        <v>0</v>
      </c>
      <c r="C195" s="792">
        <f>IF(C$57&gt;25000,0.9*C194,C194)</f>
        <v>0</v>
      </c>
      <c r="D195" s="792">
        <f t="shared" ref="D195:M195" si="84">IF(D$57&gt;25000,0.9*D194,D194)</f>
        <v>0</v>
      </c>
      <c r="E195" s="792">
        <f t="shared" si="84"/>
        <v>0</v>
      </c>
      <c r="F195" s="792">
        <f t="shared" si="84"/>
        <v>0</v>
      </c>
      <c r="G195" s="792">
        <f t="shared" si="84"/>
        <v>0</v>
      </c>
      <c r="H195" s="792">
        <f t="shared" si="84"/>
        <v>0</v>
      </c>
      <c r="I195" s="792">
        <f t="shared" si="84"/>
        <v>0</v>
      </c>
      <c r="J195" s="792">
        <f t="shared" si="84"/>
        <v>0</v>
      </c>
      <c r="K195" s="792">
        <f t="shared" si="84"/>
        <v>0</v>
      </c>
      <c r="L195" s="792">
        <f t="shared" si="84"/>
        <v>0</v>
      </c>
      <c r="M195" s="792">
        <f t="shared" si="84"/>
        <v>0</v>
      </c>
      <c r="N195" s="766"/>
      <c r="O195" s="766"/>
    </row>
    <row r="196" spans="1:15" x14ac:dyDescent="0.2">
      <c r="A196" s="785" t="s">
        <v>450</v>
      </c>
      <c r="B196" s="824"/>
      <c r="C196" s="825" t="str">
        <f>IFERROR(C195/C194,"")</f>
        <v/>
      </c>
      <c r="D196" s="825" t="str">
        <f t="shared" ref="D196:M196" si="85">IFERROR(D195/D194,"")</f>
        <v/>
      </c>
      <c r="E196" s="825" t="str">
        <f t="shared" si="85"/>
        <v/>
      </c>
      <c r="F196" s="825" t="str">
        <f t="shared" si="85"/>
        <v/>
      </c>
      <c r="G196" s="825" t="str">
        <f t="shared" si="85"/>
        <v/>
      </c>
      <c r="H196" s="825" t="str">
        <f t="shared" si="85"/>
        <v/>
      </c>
      <c r="I196" s="825" t="str">
        <f t="shared" si="85"/>
        <v/>
      </c>
      <c r="J196" s="825" t="str">
        <f t="shared" si="85"/>
        <v/>
      </c>
      <c r="K196" s="825" t="str">
        <f t="shared" si="85"/>
        <v/>
      </c>
      <c r="L196" s="825" t="str">
        <f t="shared" si="85"/>
        <v/>
      </c>
      <c r="M196" s="825" t="str">
        <f t="shared" si="85"/>
        <v/>
      </c>
      <c r="N196" s="766"/>
      <c r="O196" s="766"/>
    </row>
    <row r="197" spans="1:15" x14ac:dyDescent="0.2">
      <c r="A197" s="826" t="s">
        <v>276</v>
      </c>
      <c r="B197" s="827">
        <f>IF(SUM(B199:B218)=B195,SUM(B199:B218),"Fout!")</f>
        <v>0</v>
      </c>
      <c r="C197" s="828"/>
      <c r="D197" s="828"/>
      <c r="E197" s="828"/>
      <c r="F197" s="828"/>
      <c r="G197" s="828"/>
      <c r="H197" s="828"/>
      <c r="I197" s="828"/>
      <c r="J197" s="828"/>
      <c r="K197" s="828"/>
      <c r="L197" s="828"/>
      <c r="M197" s="828"/>
      <c r="N197" s="766"/>
      <c r="O197" s="766"/>
    </row>
    <row r="198" spans="1:15" x14ac:dyDescent="0.2">
      <c r="A198" s="819" t="s">
        <v>451</v>
      </c>
      <c r="B198" s="841"/>
      <c r="C198" s="831"/>
      <c r="D198" s="831"/>
      <c r="E198" s="831"/>
      <c r="F198" s="831"/>
      <c r="G198" s="831"/>
      <c r="H198" s="831"/>
      <c r="I198" s="831"/>
      <c r="J198" s="831"/>
      <c r="K198" s="831"/>
      <c r="L198" s="831"/>
      <c r="M198" s="831"/>
      <c r="N198" s="766"/>
      <c r="O198" s="766"/>
    </row>
    <row r="199" spans="1:15" x14ac:dyDescent="0.2">
      <c r="A199" s="791" t="str">
        <f>IF(ISNUMBER(B187),IF(B187=$B$11,IF($B$11=$B$12,$B$12,IF($B$12-$B$11&gt;14,$B$11,$B$12)),IF(B187=DATE(YEAR(B187),MONTH($G$9),DAY($G$9)),B187,IF(B187&lt;=DATE(YEAR(B187),MONTH($G$10),DAY($G$10)),DATE(YEAR(B187),MONTH($G$10),DAY($G$10)),IF(B187&lt;=DATE(YEAR(B187),MONTH($G$11),DAY($G$11)),DATE(YEAR(B187),MONTH($G$11),DAY($G$11)),IF(B187&lt;=DATE(YEAR(B187),MONTH($G$12),DAY($G$12)),DATE(YEAR(B187),MONTH($G$12),DAY($G$12)),DATE(YEAR(B187)+1,MONTH($G$9),DAY($G$9))))))),"")</f>
        <v/>
      </c>
      <c r="B199" s="832" t="str">
        <f t="shared" ref="B199:B218" si="86">IF(SUM(C199:M199)&gt;0,SUM(C199:M199),"")</f>
        <v/>
      </c>
      <c r="C199" s="792" t="str">
        <f>IF(ISNUMBER($A199),IF(C$194&gt;C$195,C$195/$B$190,C$194),"")</f>
        <v/>
      </c>
      <c r="D199" s="792" t="str">
        <f t="shared" ref="D199:M199" si="87">IF(ISNUMBER($A199),IF(D$194&gt;D$195,D$195/$B$190,D$194),"")</f>
        <v/>
      </c>
      <c r="E199" s="792" t="str">
        <f t="shared" si="87"/>
        <v/>
      </c>
      <c r="F199" s="792" t="str">
        <f t="shared" si="87"/>
        <v/>
      </c>
      <c r="G199" s="792" t="str">
        <f t="shared" si="87"/>
        <v/>
      </c>
      <c r="H199" s="792" t="str">
        <f t="shared" si="87"/>
        <v/>
      </c>
      <c r="I199" s="792" t="str">
        <f t="shared" si="87"/>
        <v/>
      </c>
      <c r="J199" s="792" t="str">
        <f t="shared" si="87"/>
        <v/>
      </c>
      <c r="K199" s="792" t="str">
        <f>IF(ISNUMBER($A199),IF(K$194&gt;K$195,K$195/$B$190,K$194),"")</f>
        <v/>
      </c>
      <c r="L199" s="792" t="str">
        <f t="shared" si="87"/>
        <v/>
      </c>
      <c r="M199" s="792" t="str">
        <f t="shared" si="87"/>
        <v/>
      </c>
      <c r="N199" s="766"/>
      <c r="O199" s="766"/>
    </row>
    <row r="200" spans="1:15" x14ac:dyDescent="0.2">
      <c r="A200" s="791" t="str">
        <f>IF($B190&gt;1,IF(A199&lt;DATE(YEAR(A199),MONTH($G$10),DAY($G$10)),DATE(YEAR(A199),MONTH($G$10),DAY($G$10)),IF(A199&lt;DATE(YEAR(A199),MONTH($G$11),DAY($G$11)),DATE(YEAR(A199),MONTH($G$11),DAY($G$11)),IF(A199&lt;DATE(YEAR(A199),MONTH($G$12),DAY($G$12)),DATE(YEAR(A199),MONTH($G$12),DAY($G$12)),DATE(YEAR(A199)+1,MONTH($G$9),DAY($G$9))))),"")</f>
        <v/>
      </c>
      <c r="B200" s="832" t="str">
        <f t="shared" si="86"/>
        <v/>
      </c>
      <c r="C200" s="792" t="str">
        <f t="shared" ref="C200:M200" si="88">IF(AND(ISNUMBER($A200),B$17&gt;B$18),C$195/$B$190,"")</f>
        <v/>
      </c>
      <c r="D200" s="792" t="str">
        <f t="shared" si="88"/>
        <v/>
      </c>
      <c r="E200" s="792" t="str">
        <f t="shared" si="88"/>
        <v/>
      </c>
      <c r="F200" s="792" t="str">
        <f t="shared" si="88"/>
        <v/>
      </c>
      <c r="G200" s="792" t="str">
        <f t="shared" si="88"/>
        <v/>
      </c>
      <c r="H200" s="792" t="str">
        <f t="shared" si="88"/>
        <v/>
      </c>
      <c r="I200" s="792" t="str">
        <f t="shared" si="88"/>
        <v/>
      </c>
      <c r="J200" s="792" t="str">
        <f t="shared" si="88"/>
        <v/>
      </c>
      <c r="K200" s="792" t="str">
        <f t="shared" si="88"/>
        <v/>
      </c>
      <c r="L200" s="792" t="str">
        <f t="shared" si="88"/>
        <v/>
      </c>
      <c r="M200" s="792" t="str">
        <f t="shared" si="88"/>
        <v/>
      </c>
      <c r="N200" s="766"/>
      <c r="O200" s="766"/>
    </row>
    <row r="201" spans="1:15" x14ac:dyDescent="0.2">
      <c r="A201" s="791" t="str">
        <f>IF($B$190=COUNT($A$199:$A200),"",IF(A200&lt;DATE(YEAR(A200),MONTH($G$10),DAY($G$10)),DATE(YEAR(A200),MONTH($G$10),DAY($G$10)),IF(A200&lt;DATE(YEAR(A200),MONTH($G$11),DAY($G$11)),DATE(YEAR(A200),MONTH($G$11),DAY($G$11)),IF(A200&lt;DATE(YEAR(A200),MONTH($G$12),DAY($G$12)),DATE(YEAR(A200),MONTH($G$12),DAY($G$12)),DATE(YEAR(A200)+1,MONTH($G$9),DAY($G$9))))))</f>
        <v/>
      </c>
      <c r="B201" s="832" t="str">
        <f t="shared" si="86"/>
        <v/>
      </c>
      <c r="C201" s="792" t="str">
        <f t="shared" ref="C201:M201" si="89">IF(AND(ISNUMBER($A201),B$17&gt;B$18),C$195/$B$190,"")</f>
        <v/>
      </c>
      <c r="D201" s="792" t="str">
        <f t="shared" si="89"/>
        <v/>
      </c>
      <c r="E201" s="792" t="str">
        <f t="shared" si="89"/>
        <v/>
      </c>
      <c r="F201" s="792" t="str">
        <f t="shared" si="89"/>
        <v/>
      </c>
      <c r="G201" s="792" t="str">
        <f t="shared" si="89"/>
        <v/>
      </c>
      <c r="H201" s="792" t="str">
        <f t="shared" si="89"/>
        <v/>
      </c>
      <c r="I201" s="792" t="str">
        <f t="shared" si="89"/>
        <v/>
      </c>
      <c r="J201" s="792" t="str">
        <f t="shared" si="89"/>
        <v/>
      </c>
      <c r="K201" s="792" t="str">
        <f t="shared" si="89"/>
        <v/>
      </c>
      <c r="L201" s="792" t="str">
        <f t="shared" si="89"/>
        <v/>
      </c>
      <c r="M201" s="792" t="str">
        <f t="shared" si="89"/>
        <v/>
      </c>
      <c r="N201" s="766"/>
      <c r="O201" s="766"/>
    </row>
    <row r="202" spans="1:15" x14ac:dyDescent="0.2">
      <c r="A202" s="791" t="str">
        <f>IF($B$190=COUNT($A$199:$A201),"",IF(A201&lt;DATE(YEAR(A201),MONTH($G$10),DAY($G$10)),DATE(YEAR(A201),MONTH($G$10),DAY($G$10)),IF(A201&lt;DATE(YEAR(A201),MONTH($G$11),DAY($G$11)),DATE(YEAR(A201),MONTH($G$11),DAY($G$11)),IF(A201&lt;DATE(YEAR(A201),MONTH($G$12),DAY($G$12)),DATE(YEAR(A201),MONTH($G$12),DAY($G$12)),DATE(YEAR(A201)+1,MONTH($G$9),DAY($G$9))))))</f>
        <v/>
      </c>
      <c r="B202" s="832" t="str">
        <f t="shared" si="86"/>
        <v/>
      </c>
      <c r="C202" s="792" t="str">
        <f t="shared" ref="C202:M202" si="90">IF(AND(ISNUMBER($A202),B$17&gt;B$18),C$195/$B$190,"")</f>
        <v/>
      </c>
      <c r="D202" s="792" t="str">
        <f t="shared" si="90"/>
        <v/>
      </c>
      <c r="E202" s="792" t="str">
        <f t="shared" si="90"/>
        <v/>
      </c>
      <c r="F202" s="792" t="str">
        <f t="shared" si="90"/>
        <v/>
      </c>
      <c r="G202" s="792" t="str">
        <f t="shared" si="90"/>
        <v/>
      </c>
      <c r="H202" s="792" t="str">
        <f t="shared" si="90"/>
        <v/>
      </c>
      <c r="I202" s="792" t="str">
        <f t="shared" si="90"/>
        <v/>
      </c>
      <c r="J202" s="792" t="str">
        <f t="shared" si="90"/>
        <v/>
      </c>
      <c r="K202" s="792" t="str">
        <f t="shared" si="90"/>
        <v/>
      </c>
      <c r="L202" s="792" t="str">
        <f t="shared" si="90"/>
        <v/>
      </c>
      <c r="M202" s="792" t="str">
        <f t="shared" si="90"/>
        <v/>
      </c>
      <c r="N202" s="766"/>
      <c r="O202" s="766"/>
    </row>
    <row r="203" spans="1:15" x14ac:dyDescent="0.2">
      <c r="A203" s="791" t="str">
        <f>IF($B$190=COUNT($A$199:$A202),"",IF(A202&lt;DATE(YEAR(A202),MONTH($G$10),DAY($G$10)),DATE(YEAR(A202),MONTH($G$10),DAY($G$10)),IF(A202&lt;DATE(YEAR(A202),MONTH($G$11),DAY($G$11)),DATE(YEAR(A202),MONTH($G$11),DAY($G$11)),IF(A202&lt;DATE(YEAR(A202),MONTH($G$12),DAY($G$12)),DATE(YEAR(A202),MONTH($G$12),DAY($G$12)),DATE(YEAR(A202)+1,MONTH($G$9),DAY($G$9))))))</f>
        <v/>
      </c>
      <c r="B203" s="832" t="str">
        <f t="shared" si="86"/>
        <v/>
      </c>
      <c r="C203" s="792" t="str">
        <f t="shared" ref="C203:M203" si="91">IF(AND(ISNUMBER($A203),B$17&gt;B$18),C$195/$B$190,"")</f>
        <v/>
      </c>
      <c r="D203" s="792" t="str">
        <f t="shared" si="91"/>
        <v/>
      </c>
      <c r="E203" s="792" t="str">
        <f t="shared" si="91"/>
        <v/>
      </c>
      <c r="F203" s="792" t="str">
        <f t="shared" si="91"/>
        <v/>
      </c>
      <c r="G203" s="792" t="str">
        <f t="shared" si="91"/>
        <v/>
      </c>
      <c r="H203" s="792" t="str">
        <f t="shared" si="91"/>
        <v/>
      </c>
      <c r="I203" s="792" t="str">
        <f t="shared" si="91"/>
        <v/>
      </c>
      <c r="J203" s="792" t="str">
        <f t="shared" si="91"/>
        <v/>
      </c>
      <c r="K203" s="792" t="str">
        <f t="shared" si="91"/>
        <v/>
      </c>
      <c r="L203" s="792" t="str">
        <f t="shared" si="91"/>
        <v/>
      </c>
      <c r="M203" s="792" t="str">
        <f t="shared" si="91"/>
        <v/>
      </c>
      <c r="N203" s="766"/>
      <c r="O203" s="766"/>
    </row>
    <row r="204" spans="1:15" x14ac:dyDescent="0.2">
      <c r="A204" s="791" t="str">
        <f>IF($B$190=COUNT($A$199:$A203),"",IF(A203&lt;DATE(YEAR(A203),MONTH($G$10),DAY($G$10)),DATE(YEAR(A203),MONTH($G$10),DAY($G$10)),IF(A203&lt;DATE(YEAR(A203),MONTH($G$11),DAY($G$11)),DATE(YEAR(A203),MONTH($G$11),DAY($G$11)),IF(A203&lt;DATE(YEAR(A203),MONTH($G$12),DAY($G$12)),DATE(YEAR(A203),MONTH($G$12),DAY($G$12)),DATE(YEAR(A203)+1,MONTH($G$9),DAY($G$9))))))</f>
        <v/>
      </c>
      <c r="B204" s="832" t="str">
        <f t="shared" si="86"/>
        <v/>
      </c>
      <c r="C204" s="792" t="str">
        <f t="shared" ref="C204:M204" si="92">IF(AND(ISNUMBER($A204),B$17&gt;B$18),C$195/$B$190,"")</f>
        <v/>
      </c>
      <c r="D204" s="792" t="str">
        <f t="shared" si="92"/>
        <v/>
      </c>
      <c r="E204" s="792" t="str">
        <f t="shared" si="92"/>
        <v/>
      </c>
      <c r="F204" s="792" t="str">
        <f t="shared" si="92"/>
        <v/>
      </c>
      <c r="G204" s="792" t="str">
        <f t="shared" si="92"/>
        <v/>
      </c>
      <c r="H204" s="792" t="str">
        <f t="shared" si="92"/>
        <v/>
      </c>
      <c r="I204" s="792" t="str">
        <f t="shared" si="92"/>
        <v/>
      </c>
      <c r="J204" s="792" t="str">
        <f t="shared" si="92"/>
        <v/>
      </c>
      <c r="K204" s="792" t="str">
        <f t="shared" si="92"/>
        <v/>
      </c>
      <c r="L204" s="792" t="str">
        <f t="shared" si="92"/>
        <v/>
      </c>
      <c r="M204" s="792" t="str">
        <f t="shared" si="92"/>
        <v/>
      </c>
      <c r="N204" s="766"/>
      <c r="O204" s="766"/>
    </row>
    <row r="205" spans="1:15" x14ac:dyDescent="0.2">
      <c r="A205" s="791" t="str">
        <f>IF($B$190=COUNT($A$199:$A204),"",IF(A204&lt;DATE(YEAR(A204),MONTH($G$10),DAY($G$10)),DATE(YEAR(A204),MONTH($G$10),DAY($G$10)),IF(A204&lt;DATE(YEAR(A204),MONTH($G$11),DAY($G$11)),DATE(YEAR(A204),MONTH($G$11),DAY($G$11)),IF(A204&lt;DATE(YEAR(A204),MONTH($G$12),DAY($G$12)),DATE(YEAR(A204),MONTH($G$12),DAY($G$12)),DATE(YEAR(A204)+1,MONTH($G$9),DAY($G$9))))))</f>
        <v/>
      </c>
      <c r="B205" s="832" t="str">
        <f t="shared" si="86"/>
        <v/>
      </c>
      <c r="C205" s="792" t="str">
        <f t="shared" ref="C205:M205" si="93">IF(AND(ISNUMBER($A205),B$17&gt;B$18),C$195/$B$190,"")</f>
        <v/>
      </c>
      <c r="D205" s="792" t="str">
        <f t="shared" si="93"/>
        <v/>
      </c>
      <c r="E205" s="792" t="str">
        <f t="shared" si="93"/>
        <v/>
      </c>
      <c r="F205" s="792" t="str">
        <f t="shared" si="93"/>
        <v/>
      </c>
      <c r="G205" s="792" t="str">
        <f t="shared" si="93"/>
        <v/>
      </c>
      <c r="H205" s="792" t="str">
        <f t="shared" si="93"/>
        <v/>
      </c>
      <c r="I205" s="792" t="str">
        <f t="shared" si="93"/>
        <v/>
      </c>
      <c r="J205" s="792" t="str">
        <f t="shared" si="93"/>
        <v/>
      </c>
      <c r="K205" s="792" t="str">
        <f t="shared" si="93"/>
        <v/>
      </c>
      <c r="L205" s="792" t="str">
        <f t="shared" si="93"/>
        <v/>
      </c>
      <c r="M205" s="792" t="str">
        <f t="shared" si="93"/>
        <v/>
      </c>
      <c r="N205" s="766"/>
      <c r="O205" s="766"/>
    </row>
    <row r="206" spans="1:15" x14ac:dyDescent="0.2">
      <c r="A206" s="791" t="str">
        <f>IF($B$190=COUNT($A$199:$A205),"",IF(A205&lt;DATE(YEAR(A205),MONTH($G$10),DAY($G$10)),DATE(YEAR(A205),MONTH($G$10),DAY($G$10)),IF(A205&lt;DATE(YEAR(A205),MONTH($G$11),DAY($G$11)),DATE(YEAR(A205),MONTH($G$11),DAY($G$11)),IF(A205&lt;DATE(YEAR(A205),MONTH($G$12),DAY($G$12)),DATE(YEAR(A205),MONTH($G$12),DAY($G$12)),DATE(YEAR(A205)+1,MONTH($G$9),DAY($G$9))))))</f>
        <v/>
      </c>
      <c r="B206" s="832" t="str">
        <f t="shared" si="86"/>
        <v/>
      </c>
      <c r="C206" s="792" t="str">
        <f t="shared" ref="C206:M206" si="94">IF(AND(ISNUMBER($A206),B$17&gt;B$18),C$195/$B$190,"")</f>
        <v/>
      </c>
      <c r="D206" s="792" t="str">
        <f t="shared" si="94"/>
        <v/>
      </c>
      <c r="E206" s="792" t="str">
        <f t="shared" si="94"/>
        <v/>
      </c>
      <c r="F206" s="792" t="str">
        <f t="shared" si="94"/>
        <v/>
      </c>
      <c r="G206" s="792" t="str">
        <f t="shared" si="94"/>
        <v/>
      </c>
      <c r="H206" s="792" t="str">
        <f t="shared" si="94"/>
        <v/>
      </c>
      <c r="I206" s="792" t="str">
        <f t="shared" si="94"/>
        <v/>
      </c>
      <c r="J206" s="792" t="str">
        <f t="shared" si="94"/>
        <v/>
      </c>
      <c r="K206" s="792" t="str">
        <f t="shared" si="94"/>
        <v/>
      </c>
      <c r="L206" s="792" t="str">
        <f t="shared" si="94"/>
        <v/>
      </c>
      <c r="M206" s="792" t="str">
        <f t="shared" si="94"/>
        <v/>
      </c>
      <c r="N206" s="766"/>
      <c r="O206" s="766"/>
    </row>
    <row r="207" spans="1:15" x14ac:dyDescent="0.2">
      <c r="A207" s="791" t="str">
        <f>IF($B$190=COUNT($A$199:$A206),"",IF(A206&lt;DATE(YEAR(A206),MONTH($G$10),DAY($G$10)),DATE(YEAR(A206),MONTH($G$10),DAY($G$10)),IF(A206&lt;DATE(YEAR(A206),MONTH($G$11),DAY($G$11)),DATE(YEAR(A206),MONTH($G$11),DAY($G$11)),IF(A206&lt;DATE(YEAR(A206),MONTH($G$12),DAY($G$12)),DATE(YEAR(A206),MONTH($G$12),DAY($G$12)),DATE(YEAR(A206)+1,MONTH($G$9),DAY($G$9))))))</f>
        <v/>
      </c>
      <c r="B207" s="832" t="str">
        <f t="shared" si="86"/>
        <v/>
      </c>
      <c r="C207" s="792" t="str">
        <f t="shared" ref="C207:M207" si="95">IF(AND(ISNUMBER($A207),B$17&gt;B$18),C$195/$B$190,"")</f>
        <v/>
      </c>
      <c r="D207" s="792" t="str">
        <f t="shared" si="95"/>
        <v/>
      </c>
      <c r="E207" s="792" t="str">
        <f t="shared" si="95"/>
        <v/>
      </c>
      <c r="F207" s="792" t="str">
        <f t="shared" si="95"/>
        <v/>
      </c>
      <c r="G207" s="792" t="str">
        <f t="shared" si="95"/>
        <v/>
      </c>
      <c r="H207" s="792" t="str">
        <f t="shared" si="95"/>
        <v/>
      </c>
      <c r="I207" s="792" t="str">
        <f t="shared" si="95"/>
        <v/>
      </c>
      <c r="J207" s="792" t="str">
        <f t="shared" si="95"/>
        <v/>
      </c>
      <c r="K207" s="792" t="str">
        <f t="shared" si="95"/>
        <v/>
      </c>
      <c r="L207" s="792" t="str">
        <f t="shared" si="95"/>
        <v/>
      </c>
      <c r="M207" s="792" t="str">
        <f t="shared" si="95"/>
        <v/>
      </c>
      <c r="N207" s="766"/>
      <c r="O207" s="766"/>
    </row>
    <row r="208" spans="1:15" x14ac:dyDescent="0.2">
      <c r="A208" s="791" t="str">
        <f>IF($B$190=COUNT($A$199:$A207),"",IF(A207&lt;DATE(YEAR(A207),MONTH($G$10),DAY($G$10)),DATE(YEAR(A207),MONTH($G$10),DAY($G$10)),IF(A207&lt;DATE(YEAR(A207),MONTH($G$11),DAY($G$11)),DATE(YEAR(A207),MONTH($G$11),DAY($G$11)),IF(A207&lt;DATE(YEAR(A207),MONTH($G$12),DAY($G$12)),DATE(YEAR(A207),MONTH($G$12),DAY($G$12)),DATE(YEAR(A207)+1,MONTH($G$9),DAY($G$9))))))</f>
        <v/>
      </c>
      <c r="B208" s="832" t="str">
        <f t="shared" si="86"/>
        <v/>
      </c>
      <c r="C208" s="792" t="str">
        <f t="shared" ref="C208:M208" si="96">IF(AND(ISNUMBER($A208),B$17&gt;B$18),C$195/$B$190,"")</f>
        <v/>
      </c>
      <c r="D208" s="792" t="str">
        <f t="shared" si="96"/>
        <v/>
      </c>
      <c r="E208" s="792" t="str">
        <f t="shared" si="96"/>
        <v/>
      </c>
      <c r="F208" s="792" t="str">
        <f t="shared" si="96"/>
        <v/>
      </c>
      <c r="G208" s="792" t="str">
        <f t="shared" si="96"/>
        <v/>
      </c>
      <c r="H208" s="792" t="str">
        <f t="shared" si="96"/>
        <v/>
      </c>
      <c r="I208" s="792" t="str">
        <f t="shared" si="96"/>
        <v/>
      </c>
      <c r="J208" s="792" t="str">
        <f t="shared" si="96"/>
        <v/>
      </c>
      <c r="K208" s="792" t="str">
        <f t="shared" si="96"/>
        <v/>
      </c>
      <c r="L208" s="792" t="str">
        <f t="shared" si="96"/>
        <v/>
      </c>
      <c r="M208" s="792" t="str">
        <f t="shared" si="96"/>
        <v/>
      </c>
      <c r="N208" s="766"/>
      <c r="O208" s="766"/>
    </row>
    <row r="209" spans="1:15" x14ac:dyDescent="0.2">
      <c r="A209" s="791" t="str">
        <f>IF($B$190=COUNT($A$199:$A208),"",IF(A208&lt;DATE(YEAR(A208),MONTH($G$10),DAY($G$10)),DATE(YEAR(A208),MONTH($G$10),DAY($G$10)),IF(A208&lt;DATE(YEAR(A208),MONTH($G$11),DAY($G$11)),DATE(YEAR(A208),MONTH($G$11),DAY($G$11)),IF(A208&lt;DATE(YEAR(A208),MONTH($G$12),DAY($G$12)),DATE(YEAR(A208),MONTH($G$12),DAY($G$12)),DATE(YEAR(A208)+1,MONTH($G$9),DAY($G$9))))))</f>
        <v/>
      </c>
      <c r="B209" s="832" t="str">
        <f t="shared" si="86"/>
        <v/>
      </c>
      <c r="C209" s="792" t="str">
        <f t="shared" ref="C209:M209" si="97">IF(AND(ISNUMBER($A209),B$17&gt;B$18),C$195/$B$190,"")</f>
        <v/>
      </c>
      <c r="D209" s="792" t="str">
        <f t="shared" si="97"/>
        <v/>
      </c>
      <c r="E209" s="792" t="str">
        <f t="shared" si="97"/>
        <v/>
      </c>
      <c r="F209" s="792" t="str">
        <f t="shared" si="97"/>
        <v/>
      </c>
      <c r="G209" s="792" t="str">
        <f t="shared" si="97"/>
        <v/>
      </c>
      <c r="H209" s="792" t="str">
        <f t="shared" si="97"/>
        <v/>
      </c>
      <c r="I209" s="792" t="str">
        <f t="shared" si="97"/>
        <v/>
      </c>
      <c r="J209" s="792" t="str">
        <f t="shared" si="97"/>
        <v/>
      </c>
      <c r="K209" s="792" t="str">
        <f t="shared" si="97"/>
        <v/>
      </c>
      <c r="L209" s="792" t="str">
        <f t="shared" si="97"/>
        <v/>
      </c>
      <c r="M209" s="792" t="str">
        <f t="shared" si="97"/>
        <v/>
      </c>
      <c r="N209" s="766"/>
      <c r="O209" s="766"/>
    </row>
    <row r="210" spans="1:15" x14ac:dyDescent="0.2">
      <c r="A210" s="791" t="str">
        <f>IF($B$190=COUNT($A$199:$A209),"",IF(A209&lt;DATE(YEAR(A209),MONTH($G$10),DAY($G$10)),DATE(YEAR(A209),MONTH($G$10),DAY($G$10)),IF(A209&lt;DATE(YEAR(A209),MONTH($G$11),DAY($G$11)),DATE(YEAR(A209),MONTH($G$11),DAY($G$11)),IF(A209&lt;DATE(YEAR(A209),MONTH($G$12),DAY($G$12)),DATE(YEAR(A209),MONTH($G$12),DAY($G$12)),DATE(YEAR(A209)+1,MONTH($G$9),DAY($G$9))))))</f>
        <v/>
      </c>
      <c r="B210" s="832" t="str">
        <f t="shared" si="86"/>
        <v/>
      </c>
      <c r="C210" s="792" t="str">
        <f t="shared" ref="C210:M210" si="98">IF(AND(ISNUMBER($A210),B$17&gt;B$18),C$195/$B$190,"")</f>
        <v/>
      </c>
      <c r="D210" s="792" t="str">
        <f t="shared" si="98"/>
        <v/>
      </c>
      <c r="E210" s="792" t="str">
        <f t="shared" si="98"/>
        <v/>
      </c>
      <c r="F210" s="792" t="str">
        <f t="shared" si="98"/>
        <v/>
      </c>
      <c r="G210" s="792" t="str">
        <f t="shared" si="98"/>
        <v/>
      </c>
      <c r="H210" s="792" t="str">
        <f t="shared" si="98"/>
        <v/>
      </c>
      <c r="I210" s="792" t="str">
        <f t="shared" si="98"/>
        <v/>
      </c>
      <c r="J210" s="792" t="str">
        <f t="shared" si="98"/>
        <v/>
      </c>
      <c r="K210" s="792" t="str">
        <f t="shared" si="98"/>
        <v/>
      </c>
      <c r="L210" s="792" t="str">
        <f t="shared" si="98"/>
        <v/>
      </c>
      <c r="M210" s="792" t="str">
        <f t="shared" si="98"/>
        <v/>
      </c>
      <c r="N210" s="766"/>
      <c r="O210" s="766"/>
    </row>
    <row r="211" spans="1:15" x14ac:dyDescent="0.2">
      <c r="A211" s="791" t="str">
        <f>IF($B$190=COUNT($A$199:$A210),"",IF(A210&lt;DATE(YEAR(A210),MONTH($G$10),DAY($G$10)),DATE(YEAR(A210),MONTH($G$10),DAY($G$10)),IF(A210&lt;DATE(YEAR(A210),MONTH($G$11),DAY($G$11)),DATE(YEAR(A210),MONTH($G$11),DAY($G$11)),IF(A210&lt;DATE(YEAR(A210),MONTH($G$12),DAY($G$12)),DATE(YEAR(A210),MONTH($G$12),DAY($G$12)),DATE(YEAR(A210)+1,MONTH($G$9),DAY($G$9))))))</f>
        <v/>
      </c>
      <c r="B211" s="832" t="str">
        <f t="shared" si="86"/>
        <v/>
      </c>
      <c r="C211" s="792" t="str">
        <f t="shared" ref="C211:M211" si="99">IF(AND(ISNUMBER($A211),B$17&gt;B$18),C$195/$B$190,"")</f>
        <v/>
      </c>
      <c r="D211" s="792" t="str">
        <f t="shared" si="99"/>
        <v/>
      </c>
      <c r="E211" s="792" t="str">
        <f t="shared" si="99"/>
        <v/>
      </c>
      <c r="F211" s="792" t="str">
        <f t="shared" si="99"/>
        <v/>
      </c>
      <c r="G211" s="792" t="str">
        <f t="shared" si="99"/>
        <v/>
      </c>
      <c r="H211" s="792" t="str">
        <f t="shared" si="99"/>
        <v/>
      </c>
      <c r="I211" s="792" t="str">
        <f t="shared" si="99"/>
        <v/>
      </c>
      <c r="J211" s="792" t="str">
        <f t="shared" si="99"/>
        <v/>
      </c>
      <c r="K211" s="792" t="str">
        <f t="shared" si="99"/>
        <v/>
      </c>
      <c r="L211" s="792" t="str">
        <f t="shared" si="99"/>
        <v/>
      </c>
      <c r="M211" s="792" t="str">
        <f t="shared" si="99"/>
        <v/>
      </c>
      <c r="N211" s="766"/>
      <c r="O211" s="766"/>
    </row>
    <row r="212" spans="1:15" x14ac:dyDescent="0.2">
      <c r="A212" s="791" t="str">
        <f>IF($B$190=COUNT($A$199:$A211),"",IF(A211&lt;DATE(YEAR(A211),MONTH($G$10),DAY($G$10)),DATE(YEAR(A211),MONTH($G$10),DAY($G$10)),IF(A211&lt;DATE(YEAR(A211),MONTH($G$11),DAY($G$11)),DATE(YEAR(A211),MONTH($G$11),DAY($G$11)),IF(A211&lt;DATE(YEAR(A211),MONTH($G$12),DAY($G$12)),DATE(YEAR(A211),MONTH($G$12),DAY($G$12)),DATE(YEAR(A211)+1,MONTH($G$9),DAY($G$9))))))</f>
        <v/>
      </c>
      <c r="B212" s="832" t="str">
        <f t="shared" si="86"/>
        <v/>
      </c>
      <c r="C212" s="792" t="str">
        <f t="shared" ref="C212:M212" si="100">IF(AND(ISNUMBER($A212),B$17&gt;B$18),C$195/$B$190,"")</f>
        <v/>
      </c>
      <c r="D212" s="792" t="str">
        <f t="shared" si="100"/>
        <v/>
      </c>
      <c r="E212" s="792" t="str">
        <f t="shared" si="100"/>
        <v/>
      </c>
      <c r="F212" s="792" t="str">
        <f t="shared" si="100"/>
        <v/>
      </c>
      <c r="G212" s="792" t="str">
        <f t="shared" si="100"/>
        <v/>
      </c>
      <c r="H212" s="792" t="str">
        <f t="shared" si="100"/>
        <v/>
      </c>
      <c r="I212" s="792" t="str">
        <f t="shared" si="100"/>
        <v/>
      </c>
      <c r="J212" s="792" t="str">
        <f t="shared" si="100"/>
        <v/>
      </c>
      <c r="K212" s="792" t="str">
        <f t="shared" si="100"/>
        <v/>
      </c>
      <c r="L212" s="792" t="str">
        <f t="shared" si="100"/>
        <v/>
      </c>
      <c r="M212" s="792" t="str">
        <f t="shared" si="100"/>
        <v/>
      </c>
      <c r="N212" s="766"/>
      <c r="O212" s="766"/>
    </row>
    <row r="213" spans="1:15" x14ac:dyDescent="0.2">
      <c r="A213" s="791" t="str">
        <f>IF($B$190=COUNT($A$199:$A212),"",IF(A212&lt;DATE(YEAR(A212),MONTH($G$10),DAY($G$10)),DATE(YEAR(A212),MONTH($G$10),DAY($G$10)),IF(A212&lt;DATE(YEAR(A212),MONTH($G$11),DAY($G$11)),DATE(YEAR(A212),MONTH($G$11),DAY($G$11)),IF(A212&lt;DATE(YEAR(A212),MONTH($G$12),DAY($G$12)),DATE(YEAR(A212),MONTH($G$12),DAY($G$12)),DATE(YEAR(A212)+1,MONTH($G$9),DAY($G$9))))))</f>
        <v/>
      </c>
      <c r="B213" s="832" t="str">
        <f t="shared" si="86"/>
        <v/>
      </c>
      <c r="C213" s="792" t="str">
        <f t="shared" ref="C213:M213" si="101">IF(AND(ISNUMBER($A213),B$17&gt;B$18),C$195/$B$190,"")</f>
        <v/>
      </c>
      <c r="D213" s="792" t="str">
        <f t="shared" si="101"/>
        <v/>
      </c>
      <c r="E213" s="792" t="str">
        <f t="shared" si="101"/>
        <v/>
      </c>
      <c r="F213" s="792" t="str">
        <f t="shared" si="101"/>
        <v/>
      </c>
      <c r="G213" s="792" t="str">
        <f t="shared" si="101"/>
        <v/>
      </c>
      <c r="H213" s="792" t="str">
        <f t="shared" si="101"/>
        <v/>
      </c>
      <c r="I213" s="792" t="str">
        <f t="shared" si="101"/>
        <v/>
      </c>
      <c r="J213" s="792" t="str">
        <f t="shared" si="101"/>
        <v/>
      </c>
      <c r="K213" s="792" t="str">
        <f t="shared" si="101"/>
        <v/>
      </c>
      <c r="L213" s="792" t="str">
        <f t="shared" si="101"/>
        <v/>
      </c>
      <c r="M213" s="792" t="str">
        <f t="shared" si="101"/>
        <v/>
      </c>
      <c r="N213" s="766"/>
      <c r="O213" s="766"/>
    </row>
    <row r="214" spans="1:15" x14ac:dyDescent="0.2">
      <c r="A214" s="791" t="str">
        <f>IF($B$190=COUNT($A$199:$A213),"",IF(A213&lt;DATE(YEAR(A213),MONTH($G$10),DAY($G$10)),DATE(YEAR(A213),MONTH($G$10),DAY($G$10)),IF(A213&lt;DATE(YEAR(A213),MONTH($G$11),DAY($G$11)),DATE(YEAR(A213),MONTH($G$11),DAY($G$11)),IF(A213&lt;DATE(YEAR(A213),MONTH($G$12),DAY($G$12)),DATE(YEAR(A213),MONTH($G$12),DAY($G$12)),DATE(YEAR(A213)+1,MONTH($G$9),DAY($G$9))))))</f>
        <v/>
      </c>
      <c r="B214" s="832" t="str">
        <f t="shared" si="86"/>
        <v/>
      </c>
      <c r="C214" s="792" t="str">
        <f t="shared" ref="C214:M214" si="102">IF(AND(ISNUMBER($A214),B$17&gt;B$18),C$195/$B$190,"")</f>
        <v/>
      </c>
      <c r="D214" s="792" t="str">
        <f t="shared" si="102"/>
        <v/>
      </c>
      <c r="E214" s="792" t="str">
        <f t="shared" si="102"/>
        <v/>
      </c>
      <c r="F214" s="792" t="str">
        <f t="shared" si="102"/>
        <v/>
      </c>
      <c r="G214" s="792" t="str">
        <f t="shared" si="102"/>
        <v/>
      </c>
      <c r="H214" s="792" t="str">
        <f t="shared" si="102"/>
        <v/>
      </c>
      <c r="I214" s="792" t="str">
        <f t="shared" si="102"/>
        <v/>
      </c>
      <c r="J214" s="792" t="str">
        <f t="shared" si="102"/>
        <v/>
      </c>
      <c r="K214" s="792" t="str">
        <f t="shared" si="102"/>
        <v/>
      </c>
      <c r="L214" s="792" t="str">
        <f t="shared" si="102"/>
        <v/>
      </c>
      <c r="M214" s="792" t="str">
        <f t="shared" si="102"/>
        <v/>
      </c>
      <c r="N214" s="766"/>
      <c r="O214" s="766"/>
    </row>
    <row r="215" spans="1:15" x14ac:dyDescent="0.2">
      <c r="A215" s="791" t="str">
        <f>IF($B$190=COUNT($A$199:$A214),"",IF(A214&lt;DATE(YEAR(A214),MONTH($G$10),DAY($G$10)),DATE(YEAR(A214),MONTH($G$10),DAY($G$10)),IF(A214&lt;DATE(YEAR(A214),MONTH($G$11),DAY($G$11)),DATE(YEAR(A214),MONTH($G$11),DAY($G$11)),IF(A214&lt;DATE(YEAR(A214),MONTH($G$12),DAY($G$12)),DATE(YEAR(A214),MONTH($G$12),DAY($G$12)),DATE(YEAR(A214)+1,MONTH($G$9),DAY($G$9))))))</f>
        <v/>
      </c>
      <c r="B215" s="832" t="str">
        <f t="shared" si="86"/>
        <v/>
      </c>
      <c r="C215" s="792" t="str">
        <f t="shared" ref="C215:M215" si="103">IF(AND(ISNUMBER($A215),B$17&gt;B$18),C$195/$B$190,"")</f>
        <v/>
      </c>
      <c r="D215" s="792" t="str">
        <f t="shared" si="103"/>
        <v/>
      </c>
      <c r="E215" s="792" t="str">
        <f t="shared" si="103"/>
        <v/>
      </c>
      <c r="F215" s="792" t="str">
        <f t="shared" si="103"/>
        <v/>
      </c>
      <c r="G215" s="792" t="str">
        <f t="shared" si="103"/>
        <v/>
      </c>
      <c r="H215" s="792" t="str">
        <f t="shared" si="103"/>
        <v/>
      </c>
      <c r="I215" s="792" t="str">
        <f t="shared" si="103"/>
        <v/>
      </c>
      <c r="J215" s="792" t="str">
        <f t="shared" si="103"/>
        <v/>
      </c>
      <c r="K215" s="792" t="str">
        <f t="shared" si="103"/>
        <v/>
      </c>
      <c r="L215" s="792" t="str">
        <f t="shared" si="103"/>
        <v/>
      </c>
      <c r="M215" s="792" t="str">
        <f t="shared" si="103"/>
        <v/>
      </c>
      <c r="N215" s="766"/>
      <c r="O215" s="766"/>
    </row>
    <row r="216" spans="1:15" x14ac:dyDescent="0.2">
      <c r="A216" s="791" t="str">
        <f>IF($B$190=COUNT($A$199:$A215),"",IF(A215&lt;DATE(YEAR(A215),MONTH($G$10),DAY($G$10)),DATE(YEAR(A215),MONTH($G$10),DAY($G$10)),IF(A215&lt;DATE(YEAR(A215),MONTH($G$11),DAY($G$11)),DATE(YEAR(A215),MONTH($G$11),DAY($G$11)),IF(A215&lt;DATE(YEAR(A215),MONTH($G$12),DAY($G$12)),DATE(YEAR(A215),MONTH($G$12),DAY($G$12)),DATE(YEAR(A215)+1,MONTH($G$9),DAY($G$9))))))</f>
        <v/>
      </c>
      <c r="B216" s="832" t="str">
        <f t="shared" si="86"/>
        <v/>
      </c>
      <c r="C216" s="792" t="str">
        <f t="shared" ref="C216:M216" si="104">IF(AND(ISNUMBER($A216),B$17&gt;B$18),C$195/$B$190,"")</f>
        <v/>
      </c>
      <c r="D216" s="792" t="str">
        <f t="shared" si="104"/>
        <v/>
      </c>
      <c r="E216" s="792" t="str">
        <f t="shared" si="104"/>
        <v/>
      </c>
      <c r="F216" s="792" t="str">
        <f t="shared" si="104"/>
        <v/>
      </c>
      <c r="G216" s="792" t="str">
        <f t="shared" si="104"/>
        <v/>
      </c>
      <c r="H216" s="792" t="str">
        <f t="shared" si="104"/>
        <v/>
      </c>
      <c r="I216" s="792" t="str">
        <f t="shared" si="104"/>
        <v/>
      </c>
      <c r="J216" s="792" t="str">
        <f t="shared" si="104"/>
        <v/>
      </c>
      <c r="K216" s="792" t="str">
        <f t="shared" si="104"/>
        <v/>
      </c>
      <c r="L216" s="792" t="str">
        <f t="shared" si="104"/>
        <v/>
      </c>
      <c r="M216" s="792" t="str">
        <f t="shared" si="104"/>
        <v/>
      </c>
      <c r="N216" s="766"/>
      <c r="O216" s="766"/>
    </row>
    <row r="217" spans="1:15" x14ac:dyDescent="0.2">
      <c r="A217" s="791" t="str">
        <f>IF($B$190=COUNT($A$199:$A216),"",IF(A216&lt;DATE(YEAR(A216),MONTH($G$10),DAY($G$10)),DATE(YEAR(A216),MONTH($G$10),DAY($G$10)),IF(A216&lt;DATE(YEAR(A216),MONTH($G$11),DAY($G$11)),DATE(YEAR(A216),MONTH($G$11),DAY($G$11)),IF(A216&lt;DATE(YEAR(A216),MONTH($G$12),DAY($G$12)),DATE(YEAR(A216),MONTH($G$12),DAY($G$12)),DATE(YEAR(A216)+1,MONTH($G$9),DAY($G$9))))))</f>
        <v/>
      </c>
      <c r="B217" s="832" t="str">
        <f t="shared" si="86"/>
        <v/>
      </c>
      <c r="C217" s="792" t="str">
        <f t="shared" ref="C217:M217" si="105">IF(AND(ISNUMBER($A217),B$17&gt;B$18),C$195/$B$190,"")</f>
        <v/>
      </c>
      <c r="D217" s="792" t="str">
        <f t="shared" si="105"/>
        <v/>
      </c>
      <c r="E217" s="792" t="str">
        <f t="shared" si="105"/>
        <v/>
      </c>
      <c r="F217" s="792" t="str">
        <f t="shared" si="105"/>
        <v/>
      </c>
      <c r="G217" s="792" t="str">
        <f t="shared" si="105"/>
        <v/>
      </c>
      <c r="H217" s="792" t="str">
        <f t="shared" si="105"/>
        <v/>
      </c>
      <c r="I217" s="792" t="str">
        <f t="shared" si="105"/>
        <v/>
      </c>
      <c r="J217" s="792" t="str">
        <f t="shared" si="105"/>
        <v/>
      </c>
      <c r="K217" s="792" t="str">
        <f t="shared" si="105"/>
        <v/>
      </c>
      <c r="L217" s="792" t="str">
        <f t="shared" si="105"/>
        <v/>
      </c>
      <c r="M217" s="792" t="str">
        <f t="shared" si="105"/>
        <v/>
      </c>
      <c r="N217" s="766"/>
      <c r="O217" s="766"/>
    </row>
    <row r="218" spans="1:15" x14ac:dyDescent="0.2">
      <c r="A218" s="791" t="str">
        <f>IF($B$190=COUNT($A$199:$A217),"",IF(A217&lt;DATE(YEAR(A217),MONTH($G$10),DAY($G$10)),DATE(YEAR(A217),MONTH($G$10),DAY($G$10)),IF(A217&lt;DATE(YEAR(A217),MONTH($G$11),DAY($G$11)),DATE(YEAR(A217),MONTH($G$11),DAY($G$11)),IF(A217&lt;DATE(YEAR(A217),MONTH($G$12),DAY($G$12)),DATE(YEAR(A217),MONTH($G$12),DAY($G$12)),DATE(YEAR(A217)+1,MONTH($G$9),DAY($G$9))))))</f>
        <v/>
      </c>
      <c r="B218" s="832" t="str">
        <f t="shared" si="86"/>
        <v/>
      </c>
      <c r="C218" s="792" t="str">
        <f t="shared" ref="C218:M218" si="106">IF(AND(ISNUMBER($A218),B$17&gt;B$18),C$195/$B$190,"")</f>
        <v/>
      </c>
      <c r="D218" s="792" t="str">
        <f t="shared" si="106"/>
        <v/>
      </c>
      <c r="E218" s="792" t="str">
        <f t="shared" si="106"/>
        <v/>
      </c>
      <c r="F218" s="792" t="str">
        <f t="shared" si="106"/>
        <v/>
      </c>
      <c r="G218" s="792" t="str">
        <f t="shared" si="106"/>
        <v/>
      </c>
      <c r="H218" s="792" t="str">
        <f t="shared" si="106"/>
        <v/>
      </c>
      <c r="I218" s="792" t="str">
        <f t="shared" si="106"/>
        <v/>
      </c>
      <c r="J218" s="792" t="str">
        <f t="shared" si="106"/>
        <v/>
      </c>
      <c r="K218" s="792" t="str">
        <f t="shared" si="106"/>
        <v/>
      </c>
      <c r="L218" s="792" t="str">
        <f t="shared" si="106"/>
        <v/>
      </c>
      <c r="M218" s="792" t="str">
        <f t="shared" si="106"/>
        <v/>
      </c>
      <c r="N218" s="766"/>
      <c r="O218" s="766"/>
    </row>
    <row r="219" spans="1:15" ht="13.5" thickBot="1" x14ac:dyDescent="0.25">
      <c r="A219" s="766"/>
      <c r="B219" s="766"/>
      <c r="C219" s="766"/>
      <c r="D219" s="766"/>
      <c r="E219" s="766"/>
      <c r="F219" s="766"/>
      <c r="G219" s="766"/>
      <c r="H219" s="766"/>
      <c r="I219" s="766"/>
      <c r="J219" s="766"/>
      <c r="K219" s="766"/>
      <c r="L219" s="766"/>
      <c r="M219" s="766"/>
      <c r="N219" s="766"/>
      <c r="O219" s="766"/>
    </row>
    <row r="220" spans="1:15" x14ac:dyDescent="0.2">
      <c r="A220" s="833" t="s">
        <v>458</v>
      </c>
      <c r="B220" s="834"/>
      <c r="C220" s="835"/>
      <c r="D220" s="835"/>
      <c r="E220" s="835"/>
      <c r="F220" s="835"/>
      <c r="G220" s="835"/>
      <c r="H220" s="835"/>
      <c r="I220" s="835"/>
      <c r="J220" s="835"/>
      <c r="K220" s="835"/>
      <c r="L220" s="835"/>
      <c r="M220" s="835"/>
      <c r="N220" s="766"/>
      <c r="O220" s="766"/>
    </row>
    <row r="221" spans="1:15" x14ac:dyDescent="0.2">
      <c r="A221" s="836" t="s">
        <v>414</v>
      </c>
      <c r="B221" s="837" t="str">
        <f>IF(ISNUMBER($A$45),IF($A$45&lt;$B$8,$B$8,$A$45),"")</f>
        <v/>
      </c>
      <c r="C221" s="766"/>
      <c r="D221" s="766"/>
      <c r="E221" s="766"/>
      <c r="F221" s="766"/>
      <c r="G221" s="766"/>
      <c r="H221" s="766"/>
      <c r="I221" s="766"/>
      <c r="J221" s="766"/>
      <c r="K221" s="766"/>
      <c r="L221" s="766"/>
      <c r="M221" s="766"/>
      <c r="N221" s="766"/>
      <c r="O221" s="766"/>
    </row>
    <row r="222" spans="1:15" x14ac:dyDescent="0.2">
      <c r="A222" s="836" t="s">
        <v>415</v>
      </c>
      <c r="B222" s="837" t="str">
        <f>IF(ISNUMBER($B$45),$B$45,"")</f>
        <v/>
      </c>
      <c r="C222" s="766"/>
      <c r="D222" s="766"/>
      <c r="E222" s="766"/>
      <c r="F222" s="766"/>
      <c r="G222" s="766"/>
      <c r="H222" s="766"/>
      <c r="I222" s="766"/>
      <c r="J222" s="766"/>
      <c r="K222" s="766"/>
      <c r="L222" s="766"/>
      <c r="M222" s="766"/>
      <c r="N222" s="766"/>
      <c r="O222" s="766"/>
    </row>
    <row r="223" spans="1:15" x14ac:dyDescent="0.2">
      <c r="A223" s="836" t="s">
        <v>453</v>
      </c>
      <c r="B223" s="839">
        <f>IF(OR(B221="",B222=""),0,DAYS360(B221,B222)/30)</f>
        <v>0</v>
      </c>
      <c r="C223" s="766"/>
      <c r="D223" s="766"/>
      <c r="E223" s="766"/>
      <c r="F223" s="766"/>
      <c r="G223" s="766"/>
      <c r="H223" s="766"/>
      <c r="I223" s="766"/>
      <c r="J223" s="766"/>
      <c r="K223" s="766"/>
      <c r="L223" s="766"/>
      <c r="M223" s="766"/>
      <c r="N223" s="766"/>
      <c r="O223" s="766"/>
    </row>
    <row r="224" spans="1:15" x14ac:dyDescent="0.2">
      <c r="A224" s="836" t="s">
        <v>416</v>
      </c>
      <c r="B224" s="839">
        <f>IF($B222="",0,IF(AND($A233=$B$11,$A233=$B$12),IF(IFERROR(ROUNDDOWN(1+(DAYS360($A233,$B222)-1)/90,0),0)&lt;1,1,ROUNDDOWN(1+(DAYS360($A233,$B222)-1)/90,0)),IF(AND($A233=$B$11,$B$12-$B$11&gt;14),IF(IFERROR(ROUNDDOWN(1+(DAYS360($A233,$B222)-1)/90,0),0)&lt;1,1,ROUNDDOWN(1+(DAYS360($A233,$B222)-1)/90,0)),IF(IFERROR(ROUNDDOWN(1+(DAYS360($A233,$B222)-1)/90,0),0)&lt;1,1,ROUNDDOWN(1+(DAYS360($A233,$B222)-1)/90,0)))))</f>
        <v>0</v>
      </c>
      <c r="C224" s="766"/>
      <c r="D224" s="766"/>
      <c r="E224" s="766"/>
      <c r="F224" s="766"/>
      <c r="G224" s="766"/>
      <c r="H224" s="766"/>
      <c r="I224" s="766"/>
      <c r="J224" s="766"/>
      <c r="K224" s="766"/>
      <c r="L224" s="766"/>
      <c r="M224" s="766"/>
      <c r="N224" s="766"/>
      <c r="O224" s="766"/>
    </row>
    <row r="225" spans="1:15" x14ac:dyDescent="0.2">
      <c r="A225" s="840"/>
      <c r="B225" s="766"/>
      <c r="C225" s="766"/>
      <c r="D225" s="766"/>
      <c r="E225" s="766"/>
      <c r="F225" s="766"/>
      <c r="G225" s="766"/>
      <c r="H225" s="766"/>
      <c r="I225" s="766"/>
      <c r="J225" s="766"/>
      <c r="K225" s="766"/>
      <c r="L225" s="766"/>
      <c r="M225" s="766"/>
      <c r="N225" s="766"/>
      <c r="O225" s="766"/>
    </row>
    <row r="226" spans="1:15" x14ac:dyDescent="0.2">
      <c r="A226" s="840"/>
      <c r="B226" s="766"/>
      <c r="C226" s="766"/>
      <c r="D226" s="766"/>
      <c r="E226" s="766"/>
      <c r="F226" s="766"/>
      <c r="G226" s="766"/>
      <c r="H226" s="766"/>
      <c r="I226" s="766"/>
      <c r="J226" s="766"/>
      <c r="K226" s="766"/>
      <c r="L226" s="766"/>
      <c r="M226" s="766"/>
      <c r="N226" s="766"/>
      <c r="O226" s="766"/>
    </row>
    <row r="227" spans="1:15" x14ac:dyDescent="0.2">
      <c r="A227" s="816"/>
      <c r="B227" s="817" t="s">
        <v>64</v>
      </c>
      <c r="C227" s="818" t="s">
        <v>439</v>
      </c>
      <c r="D227" s="786" t="s">
        <v>424</v>
      </c>
      <c r="E227" s="786" t="s">
        <v>425</v>
      </c>
      <c r="F227" s="786" t="s">
        <v>426</v>
      </c>
      <c r="G227" s="786" t="s">
        <v>427</v>
      </c>
      <c r="H227" s="786" t="s">
        <v>428</v>
      </c>
      <c r="I227" s="786" t="s">
        <v>429</v>
      </c>
      <c r="J227" s="786" t="s">
        <v>430</v>
      </c>
      <c r="K227" s="786" t="s">
        <v>431</v>
      </c>
      <c r="L227" s="786" t="s">
        <v>432</v>
      </c>
      <c r="M227" s="786" t="s">
        <v>433</v>
      </c>
      <c r="N227" s="766"/>
      <c r="O227" s="766"/>
    </row>
    <row r="228" spans="1:15" x14ac:dyDescent="0.2">
      <c r="A228" s="819" t="s">
        <v>434</v>
      </c>
      <c r="B228" s="820">
        <f>$N$45</f>
        <v>0</v>
      </c>
      <c r="C228" s="792">
        <f>C45</f>
        <v>0</v>
      </c>
      <c r="D228" s="792">
        <f t="shared" ref="D228:M228" si="107">D45</f>
        <v>0</v>
      </c>
      <c r="E228" s="792">
        <f t="shared" si="107"/>
        <v>0</v>
      </c>
      <c r="F228" s="792">
        <f t="shared" si="107"/>
        <v>0</v>
      </c>
      <c r="G228" s="792">
        <f t="shared" si="107"/>
        <v>0</v>
      </c>
      <c r="H228" s="792">
        <f t="shared" si="107"/>
        <v>0</v>
      </c>
      <c r="I228" s="792">
        <f t="shared" si="107"/>
        <v>0</v>
      </c>
      <c r="J228" s="792">
        <f t="shared" si="107"/>
        <v>0</v>
      </c>
      <c r="K228" s="792">
        <f t="shared" si="107"/>
        <v>0</v>
      </c>
      <c r="L228" s="792">
        <f t="shared" si="107"/>
        <v>0</v>
      </c>
      <c r="M228" s="792">
        <f t="shared" si="107"/>
        <v>0</v>
      </c>
      <c r="N228" s="766"/>
      <c r="O228" s="766"/>
    </row>
    <row r="229" spans="1:15" x14ac:dyDescent="0.2">
      <c r="A229" s="822" t="s">
        <v>449</v>
      </c>
      <c r="B229" s="820">
        <f>SUM(C229:M229)</f>
        <v>0</v>
      </c>
      <c r="C229" s="792">
        <f>IF(C$57&gt;25000,0.9*C228,C228)</f>
        <v>0</v>
      </c>
      <c r="D229" s="792">
        <f t="shared" ref="D229:M229" si="108">IF(D$57&gt;25000,0.9*D228,D228)</f>
        <v>0</v>
      </c>
      <c r="E229" s="792">
        <f>IF(E$57&gt;25000,0.9*E228,E228)</f>
        <v>0</v>
      </c>
      <c r="F229" s="792">
        <f t="shared" si="108"/>
        <v>0</v>
      </c>
      <c r="G229" s="792">
        <f t="shared" si="108"/>
        <v>0</v>
      </c>
      <c r="H229" s="792">
        <f t="shared" si="108"/>
        <v>0</v>
      </c>
      <c r="I229" s="792">
        <f t="shared" si="108"/>
        <v>0</v>
      </c>
      <c r="J229" s="792">
        <f t="shared" si="108"/>
        <v>0</v>
      </c>
      <c r="K229" s="792">
        <f t="shared" si="108"/>
        <v>0</v>
      </c>
      <c r="L229" s="792">
        <f t="shared" si="108"/>
        <v>0</v>
      </c>
      <c r="M229" s="792">
        <f t="shared" si="108"/>
        <v>0</v>
      </c>
      <c r="N229" s="766"/>
      <c r="O229" s="766"/>
    </row>
    <row r="230" spans="1:15" x14ac:dyDescent="0.2">
      <c r="A230" s="785" t="s">
        <v>450</v>
      </c>
      <c r="B230" s="824"/>
      <c r="C230" s="825" t="str">
        <f>IFERROR(C229/C228,"")</f>
        <v/>
      </c>
      <c r="D230" s="825" t="str">
        <f t="shared" ref="D230:M230" si="109">IFERROR(D229/D228,"")</f>
        <v/>
      </c>
      <c r="E230" s="825" t="str">
        <f t="shared" si="109"/>
        <v/>
      </c>
      <c r="F230" s="825" t="str">
        <f t="shared" si="109"/>
        <v/>
      </c>
      <c r="G230" s="825" t="str">
        <f t="shared" si="109"/>
        <v/>
      </c>
      <c r="H230" s="825" t="str">
        <f t="shared" si="109"/>
        <v/>
      </c>
      <c r="I230" s="825" t="str">
        <f t="shared" si="109"/>
        <v/>
      </c>
      <c r="J230" s="825" t="str">
        <f t="shared" si="109"/>
        <v/>
      </c>
      <c r="K230" s="825" t="str">
        <f t="shared" si="109"/>
        <v/>
      </c>
      <c r="L230" s="825" t="str">
        <f t="shared" si="109"/>
        <v/>
      </c>
      <c r="M230" s="825" t="str">
        <f t="shared" si="109"/>
        <v/>
      </c>
      <c r="N230" s="766"/>
      <c r="O230" s="766"/>
    </row>
    <row r="231" spans="1:15" x14ac:dyDescent="0.2">
      <c r="A231" s="826" t="s">
        <v>276</v>
      </c>
      <c r="B231" s="827">
        <f>IF(SUM(B233:B252)=B229,SUM(B233:B252),"Fout!")</f>
        <v>0</v>
      </c>
      <c r="C231" s="828"/>
      <c r="D231" s="828"/>
      <c r="E231" s="828"/>
      <c r="F231" s="828"/>
      <c r="G231" s="828"/>
      <c r="H231" s="828"/>
      <c r="I231" s="828"/>
      <c r="J231" s="828"/>
      <c r="K231" s="828"/>
      <c r="L231" s="828"/>
      <c r="M231" s="828"/>
      <c r="N231" s="766"/>
      <c r="O231" s="766"/>
    </row>
    <row r="232" spans="1:15" x14ac:dyDescent="0.2">
      <c r="A232" s="819" t="s">
        <v>451</v>
      </c>
      <c r="B232" s="841"/>
      <c r="C232" s="831"/>
      <c r="D232" s="831"/>
      <c r="E232" s="831"/>
      <c r="F232" s="831"/>
      <c r="G232" s="831"/>
      <c r="H232" s="831"/>
      <c r="I232" s="831"/>
      <c r="J232" s="831"/>
      <c r="K232" s="831"/>
      <c r="L232" s="831"/>
      <c r="M232" s="831"/>
      <c r="N232" s="766"/>
      <c r="O232" s="766"/>
    </row>
    <row r="233" spans="1:15" x14ac:dyDescent="0.2">
      <c r="A233" s="791" t="str">
        <f>IF(ISNUMBER(B221),IF(B221=$B$11,IF($B$11=$B$12,$B$12,IF($B$12-$B$11&gt;14,$B$11,$B$12)),IF(B221=DATE(YEAR(B221),MONTH($G$9),DAY($G$9)),B221,IF(B221&lt;=DATE(YEAR(B221),MONTH($G$10),DAY($G$10)),DATE(YEAR(B221),MONTH($G$10),DAY($G$10)),IF(B221&lt;=DATE(YEAR(B221),MONTH($G$11),DAY($G$11)),DATE(YEAR(B221),MONTH($G$11),DAY($G$11)),IF(B221&lt;=DATE(YEAR(B221),MONTH($G$12),DAY($G$12)),DATE(YEAR(B221),MONTH($G$12),DAY($G$12)),DATE(YEAR(B221)+1,MONTH($G$9),DAY($G$9))))))),"")</f>
        <v/>
      </c>
      <c r="B233" s="832" t="str">
        <f t="shared" ref="B233:B252" si="110">IF(SUM(C233:M233)&gt;0,SUM(C233:M233),"")</f>
        <v/>
      </c>
      <c r="C233" s="792" t="str">
        <f>IF(ISNUMBER($A233),IF(C$228&gt;C$229,C$229/$B$224,C$228),"")</f>
        <v/>
      </c>
      <c r="D233" s="792" t="str">
        <f t="shared" ref="D233:M233" si="111">IF(ISNUMBER($A233),IF(D$228&gt;D$229,D$229/$B$224,D$228),"")</f>
        <v/>
      </c>
      <c r="E233" s="792" t="str">
        <f t="shared" si="111"/>
        <v/>
      </c>
      <c r="F233" s="792" t="str">
        <f t="shared" si="111"/>
        <v/>
      </c>
      <c r="G233" s="792" t="str">
        <f t="shared" si="111"/>
        <v/>
      </c>
      <c r="H233" s="792" t="str">
        <f t="shared" si="111"/>
        <v/>
      </c>
      <c r="I233" s="792" t="str">
        <f t="shared" si="111"/>
        <v/>
      </c>
      <c r="J233" s="792" t="str">
        <f t="shared" si="111"/>
        <v/>
      </c>
      <c r="K233" s="792" t="str">
        <f t="shared" si="111"/>
        <v/>
      </c>
      <c r="L233" s="792" t="str">
        <f t="shared" si="111"/>
        <v/>
      </c>
      <c r="M233" s="792" t="str">
        <f t="shared" si="111"/>
        <v/>
      </c>
      <c r="N233" s="766"/>
      <c r="O233" s="766"/>
    </row>
    <row r="234" spans="1:15" x14ac:dyDescent="0.2">
      <c r="A234" s="791" t="str">
        <f>IF($B224&gt;1,IF(A233&lt;DATE(YEAR(A233),MONTH($G$10),DAY($G$10)),DATE(YEAR(A233),MONTH($G$10),DAY($G$10)),IF(A233&lt;DATE(YEAR(A233),MONTH($G$11),DAY($G$11)),DATE(YEAR(A233),MONTH($G$11),DAY($G$11)),IF(A233&lt;DATE(YEAR(A233),MONTH($G$12),DAY($G$12)),DATE(YEAR(A233),MONTH($G$12),DAY($G$12)),DATE(YEAR(A233)+1,MONTH($G$9),DAY($G$9))))),"")</f>
        <v/>
      </c>
      <c r="B234" s="832" t="str">
        <f t="shared" si="110"/>
        <v/>
      </c>
      <c r="C234" s="792" t="str">
        <f t="shared" ref="C234:M234" si="112">IF(AND(ISNUMBER($A234),B$17&gt;B$18),C$229/$B$224,"")</f>
        <v/>
      </c>
      <c r="D234" s="792" t="str">
        <f t="shared" si="112"/>
        <v/>
      </c>
      <c r="E234" s="792" t="str">
        <f t="shared" si="112"/>
        <v/>
      </c>
      <c r="F234" s="792" t="str">
        <f t="shared" si="112"/>
        <v/>
      </c>
      <c r="G234" s="792" t="str">
        <f t="shared" si="112"/>
        <v/>
      </c>
      <c r="H234" s="792" t="str">
        <f t="shared" si="112"/>
        <v/>
      </c>
      <c r="I234" s="792" t="str">
        <f t="shared" si="112"/>
        <v/>
      </c>
      <c r="J234" s="792" t="str">
        <f t="shared" si="112"/>
        <v/>
      </c>
      <c r="K234" s="792" t="str">
        <f t="shared" si="112"/>
        <v/>
      </c>
      <c r="L234" s="792" t="str">
        <f t="shared" si="112"/>
        <v/>
      </c>
      <c r="M234" s="792" t="str">
        <f t="shared" si="112"/>
        <v/>
      </c>
      <c r="N234" s="766"/>
      <c r="O234" s="766"/>
    </row>
    <row r="235" spans="1:15" x14ac:dyDescent="0.2">
      <c r="A235" s="791" t="str">
        <f>IF($B$224=COUNT($A$233:$A234),"",IF(A234&lt;DATE(YEAR(A234),MONTH($G$10),DAY($G$10)),DATE(YEAR(A234),MONTH($G$10),DAY($G$10)),IF(A234&lt;DATE(YEAR(A234),MONTH($G$11),DAY($G$11)),DATE(YEAR(A234),MONTH($G$11),DAY($G$11)),IF(A234&lt;DATE(YEAR(A234),MONTH($G$12),DAY($G$12)),DATE(YEAR(A234),MONTH($G$12),DAY($G$12)),DATE(YEAR(A234)+1,MONTH($G$9),DAY($G$9))))))</f>
        <v/>
      </c>
      <c r="B235" s="832" t="str">
        <f t="shared" si="110"/>
        <v/>
      </c>
      <c r="C235" s="792" t="str">
        <f t="shared" ref="C235:M235" si="113">IF(AND(ISNUMBER($A235),B$17&gt;B$18),C$229/$B$224,"")</f>
        <v/>
      </c>
      <c r="D235" s="792" t="str">
        <f t="shared" si="113"/>
        <v/>
      </c>
      <c r="E235" s="792" t="str">
        <f t="shared" si="113"/>
        <v/>
      </c>
      <c r="F235" s="792" t="str">
        <f t="shared" si="113"/>
        <v/>
      </c>
      <c r="G235" s="792" t="str">
        <f t="shared" si="113"/>
        <v/>
      </c>
      <c r="H235" s="792" t="str">
        <f t="shared" si="113"/>
        <v/>
      </c>
      <c r="I235" s="792" t="str">
        <f t="shared" si="113"/>
        <v/>
      </c>
      <c r="J235" s="792" t="str">
        <f t="shared" si="113"/>
        <v/>
      </c>
      <c r="K235" s="792" t="str">
        <f t="shared" si="113"/>
        <v/>
      </c>
      <c r="L235" s="792" t="str">
        <f t="shared" si="113"/>
        <v/>
      </c>
      <c r="M235" s="792" t="str">
        <f t="shared" si="113"/>
        <v/>
      </c>
      <c r="N235" s="766"/>
      <c r="O235" s="766"/>
    </row>
    <row r="236" spans="1:15" x14ac:dyDescent="0.2">
      <c r="A236" s="791" t="str">
        <f>IF($B$224=COUNT($A$233:$A235),"",IF(A235&lt;DATE(YEAR(A235),MONTH($G$10),DAY($G$10)),DATE(YEAR(A235),MONTH($G$10),DAY($G$10)),IF(A235&lt;DATE(YEAR(A235),MONTH($G$11),DAY($G$11)),DATE(YEAR(A235),MONTH($G$11),DAY($G$11)),IF(A235&lt;DATE(YEAR(A235),MONTH($G$12),DAY($G$12)),DATE(YEAR(A235),MONTH($G$12),DAY($G$12)),DATE(YEAR(A235)+1,MONTH($G$9),DAY($G$9))))))</f>
        <v/>
      </c>
      <c r="B236" s="832" t="str">
        <f t="shared" si="110"/>
        <v/>
      </c>
      <c r="C236" s="792" t="str">
        <f t="shared" ref="C236:M236" si="114">IF(AND(ISNUMBER($A236),B$17&gt;B$18),C$229/$B$224,"")</f>
        <v/>
      </c>
      <c r="D236" s="792" t="str">
        <f t="shared" si="114"/>
        <v/>
      </c>
      <c r="E236" s="792" t="str">
        <f t="shared" si="114"/>
        <v/>
      </c>
      <c r="F236" s="792" t="str">
        <f t="shared" si="114"/>
        <v/>
      </c>
      <c r="G236" s="792" t="str">
        <f t="shared" si="114"/>
        <v/>
      </c>
      <c r="H236" s="792" t="str">
        <f t="shared" si="114"/>
        <v/>
      </c>
      <c r="I236" s="792" t="str">
        <f t="shared" si="114"/>
        <v/>
      </c>
      <c r="J236" s="792" t="str">
        <f t="shared" si="114"/>
        <v/>
      </c>
      <c r="K236" s="792" t="str">
        <f t="shared" si="114"/>
        <v/>
      </c>
      <c r="L236" s="792" t="str">
        <f t="shared" si="114"/>
        <v/>
      </c>
      <c r="M236" s="792" t="str">
        <f t="shared" si="114"/>
        <v/>
      </c>
      <c r="N236" s="766"/>
      <c r="O236" s="766"/>
    </row>
    <row r="237" spans="1:15" x14ac:dyDescent="0.2">
      <c r="A237" s="791" t="str">
        <f>IF($B$224=COUNT($A$233:$A236),"",IF(A236&lt;DATE(YEAR(A236),MONTH($G$10),DAY($G$10)),DATE(YEAR(A236),MONTH($G$10),DAY($G$10)),IF(A236&lt;DATE(YEAR(A236),MONTH($G$11),DAY($G$11)),DATE(YEAR(A236),MONTH($G$11),DAY($G$11)),IF(A236&lt;DATE(YEAR(A236),MONTH($G$12),DAY($G$12)),DATE(YEAR(A236),MONTH($G$12),DAY($G$12)),DATE(YEAR(A236)+1,MONTH($G$9),DAY($G$9))))))</f>
        <v/>
      </c>
      <c r="B237" s="832" t="str">
        <f t="shared" si="110"/>
        <v/>
      </c>
      <c r="C237" s="792" t="str">
        <f t="shared" ref="C237:M237" si="115">IF(AND(ISNUMBER($A237),B$17&gt;B$18),C$229/$B$224,"")</f>
        <v/>
      </c>
      <c r="D237" s="792" t="str">
        <f t="shared" si="115"/>
        <v/>
      </c>
      <c r="E237" s="792" t="str">
        <f t="shared" si="115"/>
        <v/>
      </c>
      <c r="F237" s="792" t="str">
        <f t="shared" si="115"/>
        <v/>
      </c>
      <c r="G237" s="792" t="str">
        <f t="shared" si="115"/>
        <v/>
      </c>
      <c r="H237" s="792" t="str">
        <f t="shared" si="115"/>
        <v/>
      </c>
      <c r="I237" s="792" t="str">
        <f t="shared" si="115"/>
        <v/>
      </c>
      <c r="J237" s="792" t="str">
        <f t="shared" si="115"/>
        <v/>
      </c>
      <c r="K237" s="792" t="str">
        <f t="shared" si="115"/>
        <v/>
      </c>
      <c r="L237" s="792" t="str">
        <f t="shared" si="115"/>
        <v/>
      </c>
      <c r="M237" s="792" t="str">
        <f t="shared" si="115"/>
        <v/>
      </c>
      <c r="N237" s="766"/>
      <c r="O237" s="766"/>
    </row>
    <row r="238" spans="1:15" x14ac:dyDescent="0.2">
      <c r="A238" s="791" t="str">
        <f>IF($B$224=COUNT($A$233:$A237),"",IF(A237&lt;DATE(YEAR(A237),MONTH($G$10),DAY($G$10)),DATE(YEAR(A237),MONTH($G$10),DAY($G$10)),IF(A237&lt;DATE(YEAR(A237),MONTH($G$11),DAY($G$11)),DATE(YEAR(A237),MONTH($G$11),DAY($G$11)),IF(A237&lt;DATE(YEAR(A237),MONTH($G$12),DAY($G$12)),DATE(YEAR(A237),MONTH($G$12),DAY($G$12)),DATE(YEAR(A237)+1,MONTH($G$9),DAY($G$9))))))</f>
        <v/>
      </c>
      <c r="B238" s="832" t="str">
        <f t="shared" si="110"/>
        <v/>
      </c>
      <c r="C238" s="792" t="str">
        <f t="shared" ref="C238:M238" si="116">IF(AND(ISNUMBER($A238),B$17&gt;B$18),C$229/$B$224,"")</f>
        <v/>
      </c>
      <c r="D238" s="792" t="str">
        <f t="shared" si="116"/>
        <v/>
      </c>
      <c r="E238" s="792" t="str">
        <f t="shared" si="116"/>
        <v/>
      </c>
      <c r="F238" s="792" t="str">
        <f t="shared" si="116"/>
        <v/>
      </c>
      <c r="G238" s="792" t="str">
        <f t="shared" si="116"/>
        <v/>
      </c>
      <c r="H238" s="792" t="str">
        <f t="shared" si="116"/>
        <v/>
      </c>
      <c r="I238" s="792" t="str">
        <f t="shared" si="116"/>
        <v/>
      </c>
      <c r="J238" s="792" t="str">
        <f t="shared" si="116"/>
        <v/>
      </c>
      <c r="K238" s="792" t="str">
        <f t="shared" si="116"/>
        <v/>
      </c>
      <c r="L238" s="792" t="str">
        <f t="shared" si="116"/>
        <v/>
      </c>
      <c r="M238" s="792" t="str">
        <f t="shared" si="116"/>
        <v/>
      </c>
      <c r="N238" s="766"/>
      <c r="O238" s="766"/>
    </row>
    <row r="239" spans="1:15" x14ac:dyDescent="0.2">
      <c r="A239" s="791" t="str">
        <f>IF($B$224=COUNT($A$233:$A238),"",IF(A238&lt;DATE(YEAR(A238),MONTH($G$10),DAY($G$10)),DATE(YEAR(A238),MONTH($G$10),DAY($G$10)),IF(A238&lt;DATE(YEAR(A238),MONTH($G$11),DAY($G$11)),DATE(YEAR(A238),MONTH($G$11),DAY($G$11)),IF(A238&lt;DATE(YEAR(A238),MONTH($G$12),DAY($G$12)),DATE(YEAR(A238),MONTH($G$12),DAY($G$12)),DATE(YEAR(A238)+1,MONTH($G$9),DAY($G$9))))))</f>
        <v/>
      </c>
      <c r="B239" s="832" t="str">
        <f t="shared" si="110"/>
        <v/>
      </c>
      <c r="C239" s="792" t="str">
        <f t="shared" ref="C239:M239" si="117">IF(AND(ISNUMBER($A239),B$17&gt;B$18),C$229/$B$224,"")</f>
        <v/>
      </c>
      <c r="D239" s="792" t="str">
        <f t="shared" si="117"/>
        <v/>
      </c>
      <c r="E239" s="792" t="str">
        <f t="shared" si="117"/>
        <v/>
      </c>
      <c r="F239" s="792" t="str">
        <f t="shared" si="117"/>
        <v/>
      </c>
      <c r="G239" s="792" t="str">
        <f t="shared" si="117"/>
        <v/>
      </c>
      <c r="H239" s="792" t="str">
        <f t="shared" si="117"/>
        <v/>
      </c>
      <c r="I239" s="792" t="str">
        <f t="shared" si="117"/>
        <v/>
      </c>
      <c r="J239" s="792" t="str">
        <f t="shared" si="117"/>
        <v/>
      </c>
      <c r="K239" s="792" t="str">
        <f t="shared" si="117"/>
        <v/>
      </c>
      <c r="L239" s="792" t="str">
        <f t="shared" si="117"/>
        <v/>
      </c>
      <c r="M239" s="792" t="str">
        <f t="shared" si="117"/>
        <v/>
      </c>
      <c r="N239" s="766"/>
      <c r="O239" s="766"/>
    </row>
    <row r="240" spans="1:15" x14ac:dyDescent="0.2">
      <c r="A240" s="791" t="str">
        <f>IF($B$224=COUNT($A$233:$A239),"",IF(A239&lt;DATE(YEAR(A239),MONTH($G$10),DAY($G$10)),DATE(YEAR(A239),MONTH($G$10),DAY($G$10)),IF(A239&lt;DATE(YEAR(A239),MONTH($G$11),DAY($G$11)),DATE(YEAR(A239),MONTH($G$11),DAY($G$11)),IF(A239&lt;DATE(YEAR(A239),MONTH($G$12),DAY($G$12)),DATE(YEAR(A239),MONTH($G$12),DAY($G$12)),DATE(YEAR(A239)+1,MONTH($G$9),DAY($G$9))))))</f>
        <v/>
      </c>
      <c r="B240" s="832" t="str">
        <f t="shared" si="110"/>
        <v/>
      </c>
      <c r="C240" s="792" t="str">
        <f t="shared" ref="C240:M240" si="118">IF(AND(ISNUMBER($A240),B$17&gt;B$18),C$229/$B$224,"")</f>
        <v/>
      </c>
      <c r="D240" s="792" t="str">
        <f t="shared" si="118"/>
        <v/>
      </c>
      <c r="E240" s="792" t="str">
        <f t="shared" si="118"/>
        <v/>
      </c>
      <c r="F240" s="792" t="str">
        <f t="shared" si="118"/>
        <v/>
      </c>
      <c r="G240" s="792" t="str">
        <f t="shared" si="118"/>
        <v/>
      </c>
      <c r="H240" s="792" t="str">
        <f t="shared" si="118"/>
        <v/>
      </c>
      <c r="I240" s="792" t="str">
        <f t="shared" si="118"/>
        <v/>
      </c>
      <c r="J240" s="792" t="str">
        <f t="shared" si="118"/>
        <v/>
      </c>
      <c r="K240" s="792" t="str">
        <f t="shared" si="118"/>
        <v/>
      </c>
      <c r="L240" s="792" t="str">
        <f t="shared" si="118"/>
        <v/>
      </c>
      <c r="M240" s="792" t="str">
        <f t="shared" si="118"/>
        <v/>
      </c>
      <c r="N240" s="766"/>
      <c r="O240" s="766"/>
    </row>
    <row r="241" spans="1:15" x14ac:dyDescent="0.2">
      <c r="A241" s="791" t="str">
        <f>IF($B$224=COUNT($A$233:$A240),"",IF(A240&lt;DATE(YEAR(A240),MONTH($G$10),DAY($G$10)),DATE(YEAR(A240),MONTH($G$10),DAY($G$10)),IF(A240&lt;DATE(YEAR(A240),MONTH($G$11),DAY($G$11)),DATE(YEAR(A240),MONTH($G$11),DAY($G$11)),IF(A240&lt;DATE(YEAR(A240),MONTH($G$12),DAY($G$12)),DATE(YEAR(A240),MONTH($G$12),DAY($G$12)),DATE(YEAR(A240)+1,MONTH($G$9),DAY($G$9))))))</f>
        <v/>
      </c>
      <c r="B241" s="832" t="str">
        <f t="shared" si="110"/>
        <v/>
      </c>
      <c r="C241" s="792" t="str">
        <f t="shared" ref="C241:M241" si="119">IF(AND(ISNUMBER($A241),B$17&gt;B$18),C$229/$B$224,"")</f>
        <v/>
      </c>
      <c r="D241" s="792" t="str">
        <f t="shared" si="119"/>
        <v/>
      </c>
      <c r="E241" s="792" t="str">
        <f t="shared" si="119"/>
        <v/>
      </c>
      <c r="F241" s="792" t="str">
        <f t="shared" si="119"/>
        <v/>
      </c>
      <c r="G241" s="792" t="str">
        <f t="shared" si="119"/>
        <v/>
      </c>
      <c r="H241" s="792" t="str">
        <f t="shared" si="119"/>
        <v/>
      </c>
      <c r="I241" s="792" t="str">
        <f t="shared" si="119"/>
        <v/>
      </c>
      <c r="J241" s="792" t="str">
        <f t="shared" si="119"/>
        <v/>
      </c>
      <c r="K241" s="792" t="str">
        <f t="shared" si="119"/>
        <v/>
      </c>
      <c r="L241" s="792" t="str">
        <f t="shared" si="119"/>
        <v/>
      </c>
      <c r="M241" s="792" t="str">
        <f t="shared" si="119"/>
        <v/>
      </c>
      <c r="N241" s="766"/>
      <c r="O241" s="766"/>
    </row>
    <row r="242" spans="1:15" x14ac:dyDescent="0.2">
      <c r="A242" s="791" t="str">
        <f>IF($B$224=COUNT($A$233:$A241),"",IF(A241&lt;DATE(YEAR(A241),MONTH($G$10),DAY($G$10)),DATE(YEAR(A241),MONTH($G$10),DAY($G$10)),IF(A241&lt;DATE(YEAR(A241),MONTH($G$11),DAY($G$11)),DATE(YEAR(A241),MONTH($G$11),DAY($G$11)),IF(A241&lt;DATE(YEAR(A241),MONTH($G$12),DAY($G$12)),DATE(YEAR(A241),MONTH($G$12),DAY($G$12)),DATE(YEAR(A241)+1,MONTH($G$9),DAY($G$9))))))</f>
        <v/>
      </c>
      <c r="B242" s="832" t="str">
        <f t="shared" si="110"/>
        <v/>
      </c>
      <c r="C242" s="792" t="str">
        <f t="shared" ref="C242:M242" si="120">IF(AND(ISNUMBER($A242),B$17&gt;B$18),C$229/$B$224,"")</f>
        <v/>
      </c>
      <c r="D242" s="792" t="str">
        <f t="shared" si="120"/>
        <v/>
      </c>
      <c r="E242" s="792" t="str">
        <f t="shared" si="120"/>
        <v/>
      </c>
      <c r="F242" s="792" t="str">
        <f t="shared" si="120"/>
        <v/>
      </c>
      <c r="G242" s="792" t="str">
        <f t="shared" si="120"/>
        <v/>
      </c>
      <c r="H242" s="792" t="str">
        <f t="shared" si="120"/>
        <v/>
      </c>
      <c r="I242" s="792" t="str">
        <f t="shared" si="120"/>
        <v/>
      </c>
      <c r="J242" s="792" t="str">
        <f t="shared" si="120"/>
        <v/>
      </c>
      <c r="K242" s="792" t="str">
        <f t="shared" si="120"/>
        <v/>
      </c>
      <c r="L242" s="792" t="str">
        <f t="shared" si="120"/>
        <v/>
      </c>
      <c r="M242" s="792" t="str">
        <f t="shared" si="120"/>
        <v/>
      </c>
      <c r="N242" s="766"/>
      <c r="O242" s="766"/>
    </row>
    <row r="243" spans="1:15" x14ac:dyDescent="0.2">
      <c r="A243" s="791" t="str">
        <f>IF($B$224=COUNT($A$233:$A242),"",IF(A242&lt;DATE(YEAR(A242),MONTH($G$10),DAY($G$10)),DATE(YEAR(A242),MONTH($G$10),DAY($G$10)),IF(A242&lt;DATE(YEAR(A242),MONTH($G$11),DAY($G$11)),DATE(YEAR(A242),MONTH($G$11),DAY($G$11)),IF(A242&lt;DATE(YEAR(A242),MONTH($G$12),DAY($G$12)),DATE(YEAR(A242),MONTH($G$12),DAY($G$12)),DATE(YEAR(A242)+1,MONTH($G$9),DAY($G$9))))))</f>
        <v/>
      </c>
      <c r="B243" s="832" t="str">
        <f t="shared" si="110"/>
        <v/>
      </c>
      <c r="C243" s="792" t="str">
        <f t="shared" ref="C243:M243" si="121">IF(AND(ISNUMBER($A243),B$17&gt;B$18),C$229/$B$224,"")</f>
        <v/>
      </c>
      <c r="D243" s="792" t="str">
        <f t="shared" si="121"/>
        <v/>
      </c>
      <c r="E243" s="792" t="str">
        <f t="shared" si="121"/>
        <v/>
      </c>
      <c r="F243" s="792" t="str">
        <f t="shared" si="121"/>
        <v/>
      </c>
      <c r="G243" s="792" t="str">
        <f t="shared" si="121"/>
        <v/>
      </c>
      <c r="H243" s="792" t="str">
        <f t="shared" si="121"/>
        <v/>
      </c>
      <c r="I243" s="792" t="str">
        <f t="shared" si="121"/>
        <v/>
      </c>
      <c r="J243" s="792" t="str">
        <f t="shared" si="121"/>
        <v/>
      </c>
      <c r="K243" s="792" t="str">
        <f t="shared" si="121"/>
        <v/>
      </c>
      <c r="L243" s="792" t="str">
        <f t="shared" si="121"/>
        <v/>
      </c>
      <c r="M243" s="792" t="str">
        <f t="shared" si="121"/>
        <v/>
      </c>
      <c r="N243" s="766"/>
      <c r="O243" s="766"/>
    </row>
    <row r="244" spans="1:15" x14ac:dyDescent="0.2">
      <c r="A244" s="791" t="str">
        <f>IF($B$224=COUNT($A$233:$A243),"",IF(A243&lt;DATE(YEAR(A243),MONTH($G$10),DAY($G$10)),DATE(YEAR(A243),MONTH($G$10),DAY($G$10)),IF(A243&lt;DATE(YEAR(A243),MONTH($G$11),DAY($G$11)),DATE(YEAR(A243),MONTH($G$11),DAY($G$11)),IF(A243&lt;DATE(YEAR(A243),MONTH($G$12),DAY($G$12)),DATE(YEAR(A243),MONTH($G$12),DAY($G$12)),DATE(YEAR(A243)+1,MONTH($G$9),DAY($G$9))))))</f>
        <v/>
      </c>
      <c r="B244" s="832" t="str">
        <f t="shared" si="110"/>
        <v/>
      </c>
      <c r="C244" s="792" t="str">
        <f t="shared" ref="C244:M244" si="122">IF(AND(ISNUMBER($A244),B$17&gt;B$18),C$229/$B$224,"")</f>
        <v/>
      </c>
      <c r="D244" s="792" t="str">
        <f t="shared" si="122"/>
        <v/>
      </c>
      <c r="E244" s="792" t="str">
        <f t="shared" si="122"/>
        <v/>
      </c>
      <c r="F244" s="792" t="str">
        <f t="shared" si="122"/>
        <v/>
      </c>
      <c r="G244" s="792" t="str">
        <f t="shared" si="122"/>
        <v/>
      </c>
      <c r="H244" s="792" t="str">
        <f t="shared" si="122"/>
        <v/>
      </c>
      <c r="I244" s="792" t="str">
        <f t="shared" si="122"/>
        <v/>
      </c>
      <c r="J244" s="792" t="str">
        <f t="shared" si="122"/>
        <v/>
      </c>
      <c r="K244" s="792" t="str">
        <f t="shared" si="122"/>
        <v/>
      </c>
      <c r="L244" s="792" t="str">
        <f t="shared" si="122"/>
        <v/>
      </c>
      <c r="M244" s="792" t="str">
        <f t="shared" si="122"/>
        <v/>
      </c>
      <c r="N244" s="766"/>
      <c r="O244" s="766"/>
    </row>
    <row r="245" spans="1:15" x14ac:dyDescent="0.2">
      <c r="A245" s="791" t="str">
        <f>IF($B$224=COUNT($A$233:$A244),"",IF(A244&lt;DATE(YEAR(A244),MONTH($G$10),DAY($G$10)),DATE(YEAR(A244),MONTH($G$10),DAY($G$10)),IF(A244&lt;DATE(YEAR(A244),MONTH($G$11),DAY($G$11)),DATE(YEAR(A244),MONTH($G$11),DAY($G$11)),IF(A244&lt;DATE(YEAR(A244),MONTH($G$12),DAY($G$12)),DATE(YEAR(A244),MONTH($G$12),DAY($G$12)),DATE(YEAR(A244)+1,MONTH($G$9),DAY($G$9))))))</f>
        <v/>
      </c>
      <c r="B245" s="832" t="str">
        <f t="shared" si="110"/>
        <v/>
      </c>
      <c r="C245" s="792" t="str">
        <f t="shared" ref="C245:M245" si="123">IF(AND(ISNUMBER($A245),B$17&gt;B$18),C$229/$B$224,"")</f>
        <v/>
      </c>
      <c r="D245" s="792" t="str">
        <f t="shared" si="123"/>
        <v/>
      </c>
      <c r="E245" s="792" t="str">
        <f t="shared" si="123"/>
        <v/>
      </c>
      <c r="F245" s="792" t="str">
        <f t="shared" si="123"/>
        <v/>
      </c>
      <c r="G245" s="792" t="str">
        <f t="shared" si="123"/>
        <v/>
      </c>
      <c r="H245" s="792" t="str">
        <f t="shared" si="123"/>
        <v/>
      </c>
      <c r="I245" s="792" t="str">
        <f t="shared" si="123"/>
        <v/>
      </c>
      <c r="J245" s="792" t="str">
        <f t="shared" si="123"/>
        <v/>
      </c>
      <c r="K245" s="792" t="str">
        <f t="shared" si="123"/>
        <v/>
      </c>
      <c r="L245" s="792" t="str">
        <f t="shared" si="123"/>
        <v/>
      </c>
      <c r="M245" s="792" t="str">
        <f t="shared" si="123"/>
        <v/>
      </c>
      <c r="N245" s="766"/>
      <c r="O245" s="766"/>
    </row>
    <row r="246" spans="1:15" x14ac:dyDescent="0.2">
      <c r="A246" s="791" t="str">
        <f>IF($B$224=COUNT($A$233:$A245),"",IF(A245&lt;DATE(YEAR(A245),MONTH($G$10),DAY($G$10)),DATE(YEAR(A245),MONTH($G$10),DAY($G$10)),IF(A245&lt;DATE(YEAR(A245),MONTH($G$11),DAY($G$11)),DATE(YEAR(A245),MONTH($G$11),DAY($G$11)),IF(A245&lt;DATE(YEAR(A245),MONTH($G$12),DAY($G$12)),DATE(YEAR(A245),MONTH($G$12),DAY($G$12)),DATE(YEAR(A245)+1,MONTH($G$9),DAY($G$9))))))</f>
        <v/>
      </c>
      <c r="B246" s="832" t="str">
        <f t="shared" si="110"/>
        <v/>
      </c>
      <c r="C246" s="792" t="str">
        <f t="shared" ref="C246:M246" si="124">IF(AND(ISNUMBER($A246),B$17&gt;B$18),C$229/$B$224,"")</f>
        <v/>
      </c>
      <c r="D246" s="792" t="str">
        <f t="shared" si="124"/>
        <v/>
      </c>
      <c r="E246" s="792" t="str">
        <f t="shared" si="124"/>
        <v/>
      </c>
      <c r="F246" s="792" t="str">
        <f t="shared" si="124"/>
        <v/>
      </c>
      <c r="G246" s="792" t="str">
        <f t="shared" si="124"/>
        <v/>
      </c>
      <c r="H246" s="792" t="str">
        <f t="shared" si="124"/>
        <v/>
      </c>
      <c r="I246" s="792" t="str">
        <f t="shared" si="124"/>
        <v/>
      </c>
      <c r="J246" s="792" t="str">
        <f t="shared" si="124"/>
        <v/>
      </c>
      <c r="K246" s="792" t="str">
        <f t="shared" si="124"/>
        <v/>
      </c>
      <c r="L246" s="792" t="str">
        <f t="shared" si="124"/>
        <v/>
      </c>
      <c r="M246" s="792" t="str">
        <f t="shared" si="124"/>
        <v/>
      </c>
      <c r="N246" s="766"/>
      <c r="O246" s="766"/>
    </row>
    <row r="247" spans="1:15" x14ac:dyDescent="0.2">
      <c r="A247" s="791" t="str">
        <f>IF($B$224=COUNT($A$233:$A246),"",IF(A246&lt;DATE(YEAR(A246),MONTH($G$10),DAY($G$10)),DATE(YEAR(A246),MONTH($G$10),DAY($G$10)),IF(A246&lt;DATE(YEAR(A246),MONTH($G$11),DAY($G$11)),DATE(YEAR(A246),MONTH($G$11),DAY($G$11)),IF(A246&lt;DATE(YEAR(A246),MONTH($G$12),DAY($G$12)),DATE(YEAR(A246),MONTH($G$12),DAY($G$12)),DATE(YEAR(A246)+1,MONTH($G$9),DAY($G$9))))))</f>
        <v/>
      </c>
      <c r="B247" s="832" t="str">
        <f t="shared" si="110"/>
        <v/>
      </c>
      <c r="C247" s="792" t="str">
        <f t="shared" ref="C247:M247" si="125">IF(AND(ISNUMBER($A247),B$17&gt;B$18),C$229/$B$224,"")</f>
        <v/>
      </c>
      <c r="D247" s="792" t="str">
        <f t="shared" si="125"/>
        <v/>
      </c>
      <c r="E247" s="792" t="str">
        <f t="shared" si="125"/>
        <v/>
      </c>
      <c r="F247" s="792" t="str">
        <f t="shared" si="125"/>
        <v/>
      </c>
      <c r="G247" s="792" t="str">
        <f t="shared" si="125"/>
        <v/>
      </c>
      <c r="H247" s="792" t="str">
        <f t="shared" si="125"/>
        <v/>
      </c>
      <c r="I247" s="792" t="str">
        <f t="shared" si="125"/>
        <v/>
      </c>
      <c r="J247" s="792" t="str">
        <f t="shared" si="125"/>
        <v/>
      </c>
      <c r="K247" s="792" t="str">
        <f t="shared" si="125"/>
        <v/>
      </c>
      <c r="L247" s="792" t="str">
        <f t="shared" si="125"/>
        <v/>
      </c>
      <c r="M247" s="792" t="str">
        <f t="shared" si="125"/>
        <v/>
      </c>
      <c r="N247" s="766"/>
      <c r="O247" s="766"/>
    </row>
    <row r="248" spans="1:15" x14ac:dyDescent="0.2">
      <c r="A248" s="791" t="str">
        <f>IF($B$224=COUNT($A$233:$A247),"",IF(A247&lt;DATE(YEAR(A247),MONTH($G$10),DAY($G$10)),DATE(YEAR(A247),MONTH($G$10),DAY($G$10)),IF(A247&lt;DATE(YEAR(A247),MONTH($G$11),DAY($G$11)),DATE(YEAR(A247),MONTH($G$11),DAY($G$11)),IF(A247&lt;DATE(YEAR(A247),MONTH($G$12),DAY($G$12)),DATE(YEAR(A247),MONTH($G$12),DAY($G$12)),DATE(YEAR(A247)+1,MONTH($G$9),DAY($G$9))))))</f>
        <v/>
      </c>
      <c r="B248" s="832" t="str">
        <f t="shared" si="110"/>
        <v/>
      </c>
      <c r="C248" s="792" t="str">
        <f t="shared" ref="C248:M248" si="126">IF(AND(ISNUMBER($A248),B$17&gt;B$18),C$229/$B$224,"")</f>
        <v/>
      </c>
      <c r="D248" s="792" t="str">
        <f t="shared" si="126"/>
        <v/>
      </c>
      <c r="E248" s="792" t="str">
        <f t="shared" si="126"/>
        <v/>
      </c>
      <c r="F248" s="792" t="str">
        <f t="shared" si="126"/>
        <v/>
      </c>
      <c r="G248" s="792" t="str">
        <f t="shared" si="126"/>
        <v/>
      </c>
      <c r="H248" s="792" t="str">
        <f t="shared" si="126"/>
        <v/>
      </c>
      <c r="I248" s="792" t="str">
        <f t="shared" si="126"/>
        <v/>
      </c>
      <c r="J248" s="792" t="str">
        <f t="shared" si="126"/>
        <v/>
      </c>
      <c r="K248" s="792" t="str">
        <f t="shared" si="126"/>
        <v/>
      </c>
      <c r="L248" s="792" t="str">
        <f t="shared" si="126"/>
        <v/>
      </c>
      <c r="M248" s="792" t="str">
        <f t="shared" si="126"/>
        <v/>
      </c>
      <c r="N248" s="766"/>
      <c r="O248" s="766"/>
    </row>
    <row r="249" spans="1:15" x14ac:dyDescent="0.2">
      <c r="A249" s="791" t="str">
        <f>IF($B$224=COUNT($A$233:$A248),"",IF(A248&lt;DATE(YEAR(A248),MONTH($G$10),DAY($G$10)),DATE(YEAR(A248),MONTH($G$10),DAY($G$10)),IF(A248&lt;DATE(YEAR(A248),MONTH($G$11),DAY($G$11)),DATE(YEAR(A248),MONTH($G$11),DAY($G$11)),IF(A248&lt;DATE(YEAR(A248),MONTH($G$12),DAY($G$12)),DATE(YEAR(A248),MONTH($G$12),DAY($G$12)),DATE(YEAR(A248)+1,MONTH($G$9),DAY($G$9))))))</f>
        <v/>
      </c>
      <c r="B249" s="832" t="str">
        <f t="shared" si="110"/>
        <v/>
      </c>
      <c r="C249" s="792" t="str">
        <f t="shared" ref="C249:M249" si="127">IF(AND(ISNUMBER($A249),B$17&gt;B$18),C$229/$B$224,"")</f>
        <v/>
      </c>
      <c r="D249" s="792" t="str">
        <f t="shared" si="127"/>
        <v/>
      </c>
      <c r="E249" s="792" t="str">
        <f t="shared" si="127"/>
        <v/>
      </c>
      <c r="F249" s="792" t="str">
        <f t="shared" si="127"/>
        <v/>
      </c>
      <c r="G249" s="792" t="str">
        <f t="shared" si="127"/>
        <v/>
      </c>
      <c r="H249" s="792" t="str">
        <f t="shared" si="127"/>
        <v/>
      </c>
      <c r="I249" s="792" t="str">
        <f t="shared" si="127"/>
        <v/>
      </c>
      <c r="J249" s="792" t="str">
        <f t="shared" si="127"/>
        <v/>
      </c>
      <c r="K249" s="792" t="str">
        <f t="shared" si="127"/>
        <v/>
      </c>
      <c r="L249" s="792" t="str">
        <f t="shared" si="127"/>
        <v/>
      </c>
      <c r="M249" s="792" t="str">
        <f t="shared" si="127"/>
        <v/>
      </c>
      <c r="N249" s="766"/>
      <c r="O249" s="766"/>
    </row>
    <row r="250" spans="1:15" x14ac:dyDescent="0.2">
      <c r="A250" s="791" t="str">
        <f>IF($B$224=COUNT($A$233:$A249),"",IF(A249&lt;DATE(YEAR(A249),MONTH($G$10),DAY($G$10)),DATE(YEAR(A249),MONTH($G$10),DAY($G$10)),IF(A249&lt;DATE(YEAR(A249),MONTH($G$11),DAY($G$11)),DATE(YEAR(A249),MONTH($G$11),DAY($G$11)),IF(A249&lt;DATE(YEAR(A249),MONTH($G$12),DAY($G$12)),DATE(YEAR(A249),MONTH($G$12),DAY($G$12)),DATE(YEAR(A249)+1,MONTH($G$9),DAY($G$9))))))</f>
        <v/>
      </c>
      <c r="B250" s="832" t="str">
        <f t="shared" si="110"/>
        <v/>
      </c>
      <c r="C250" s="792" t="str">
        <f t="shared" ref="C250:M250" si="128">IF(AND(ISNUMBER($A250),B$17&gt;B$18),C$229/$B$224,"")</f>
        <v/>
      </c>
      <c r="D250" s="792" t="str">
        <f t="shared" si="128"/>
        <v/>
      </c>
      <c r="E250" s="792" t="str">
        <f t="shared" si="128"/>
        <v/>
      </c>
      <c r="F250" s="792" t="str">
        <f t="shared" si="128"/>
        <v/>
      </c>
      <c r="G250" s="792" t="str">
        <f t="shared" si="128"/>
        <v/>
      </c>
      <c r="H250" s="792" t="str">
        <f t="shared" si="128"/>
        <v/>
      </c>
      <c r="I250" s="792" t="str">
        <f t="shared" si="128"/>
        <v/>
      </c>
      <c r="J250" s="792" t="str">
        <f t="shared" si="128"/>
        <v/>
      </c>
      <c r="K250" s="792" t="str">
        <f t="shared" si="128"/>
        <v/>
      </c>
      <c r="L250" s="792" t="str">
        <f t="shared" si="128"/>
        <v/>
      </c>
      <c r="M250" s="792" t="str">
        <f t="shared" si="128"/>
        <v/>
      </c>
      <c r="N250" s="766"/>
      <c r="O250" s="766"/>
    </row>
    <row r="251" spans="1:15" x14ac:dyDescent="0.2">
      <c r="A251" s="791" t="str">
        <f>IF($B$224=COUNT($A$233:$A250),"",IF(A250&lt;DATE(YEAR(A250),MONTH($G$10),DAY($G$10)),DATE(YEAR(A250),MONTH($G$10),DAY($G$10)),IF(A250&lt;DATE(YEAR(A250),MONTH($G$11),DAY($G$11)),DATE(YEAR(A250),MONTH($G$11),DAY($G$11)),IF(A250&lt;DATE(YEAR(A250),MONTH($G$12),DAY($G$12)),DATE(YEAR(A250),MONTH($G$12),DAY($G$12)),DATE(YEAR(A250)+1,MONTH($G$9),DAY($G$9))))))</f>
        <v/>
      </c>
      <c r="B251" s="832" t="str">
        <f t="shared" si="110"/>
        <v/>
      </c>
      <c r="C251" s="792" t="str">
        <f t="shared" ref="C251:M251" si="129">IF(AND(ISNUMBER($A251),B$17&gt;B$18),C$229/$B$224,"")</f>
        <v/>
      </c>
      <c r="D251" s="792" t="str">
        <f t="shared" si="129"/>
        <v/>
      </c>
      <c r="E251" s="792" t="str">
        <f t="shared" si="129"/>
        <v/>
      </c>
      <c r="F251" s="792" t="str">
        <f t="shared" si="129"/>
        <v/>
      </c>
      <c r="G251" s="792" t="str">
        <f t="shared" si="129"/>
        <v/>
      </c>
      <c r="H251" s="792" t="str">
        <f t="shared" si="129"/>
        <v/>
      </c>
      <c r="I251" s="792" t="str">
        <f t="shared" si="129"/>
        <v/>
      </c>
      <c r="J251" s="792" t="str">
        <f t="shared" si="129"/>
        <v/>
      </c>
      <c r="K251" s="792" t="str">
        <f t="shared" si="129"/>
        <v/>
      </c>
      <c r="L251" s="792" t="str">
        <f t="shared" si="129"/>
        <v/>
      </c>
      <c r="M251" s="792" t="str">
        <f t="shared" si="129"/>
        <v/>
      </c>
      <c r="N251" s="766"/>
      <c r="O251" s="766"/>
    </row>
    <row r="252" spans="1:15" x14ac:dyDescent="0.2">
      <c r="A252" s="791" t="str">
        <f>IF($B$224=COUNT($A$233:$A251),"",IF(A251&lt;DATE(YEAR(A251),MONTH($G$10),DAY($G$10)),DATE(YEAR(A251),MONTH($G$10),DAY($G$10)),IF(A251&lt;DATE(YEAR(A251),MONTH($G$11),DAY($G$11)),DATE(YEAR(A251),MONTH($G$11),DAY($G$11)),IF(A251&lt;DATE(YEAR(A251),MONTH($G$12),DAY($G$12)),DATE(YEAR(A251),MONTH($G$12),DAY($G$12)),DATE(YEAR(A251)+1,MONTH($G$9),DAY($G$9))))))</f>
        <v/>
      </c>
      <c r="B252" s="832" t="str">
        <f t="shared" si="110"/>
        <v/>
      </c>
      <c r="C252" s="792" t="str">
        <f t="shared" ref="C252:M252" si="130">IF(AND(ISNUMBER($A252),B$17&gt;B$18),C$229/$B$224,"")</f>
        <v/>
      </c>
      <c r="D252" s="792" t="str">
        <f t="shared" si="130"/>
        <v/>
      </c>
      <c r="E252" s="792" t="str">
        <f t="shared" si="130"/>
        <v/>
      </c>
      <c r="F252" s="792" t="str">
        <f t="shared" si="130"/>
        <v/>
      </c>
      <c r="G252" s="792" t="str">
        <f t="shared" si="130"/>
        <v/>
      </c>
      <c r="H252" s="792" t="str">
        <f t="shared" si="130"/>
        <v/>
      </c>
      <c r="I252" s="792" t="str">
        <f t="shared" si="130"/>
        <v/>
      </c>
      <c r="J252" s="792" t="str">
        <f t="shared" si="130"/>
        <v/>
      </c>
      <c r="K252" s="792" t="str">
        <f t="shared" si="130"/>
        <v/>
      </c>
      <c r="L252" s="792" t="str">
        <f t="shared" si="130"/>
        <v/>
      </c>
      <c r="M252" s="792" t="str">
        <f t="shared" si="130"/>
        <v/>
      </c>
      <c r="N252" s="766"/>
      <c r="O252" s="766"/>
    </row>
    <row r="253" spans="1:15" ht="13.5" thickBot="1" x14ac:dyDescent="0.25">
      <c r="A253" s="766"/>
      <c r="B253" s="766"/>
      <c r="C253" s="766"/>
      <c r="D253" s="766"/>
      <c r="E253" s="766"/>
      <c r="F253" s="766"/>
      <c r="G253" s="766"/>
      <c r="H253" s="766"/>
      <c r="I253" s="766"/>
      <c r="J253" s="766"/>
      <c r="K253" s="766"/>
      <c r="L253" s="766"/>
      <c r="M253" s="766"/>
      <c r="N253" s="766"/>
      <c r="O253" s="766"/>
    </row>
    <row r="254" spans="1:15" x14ac:dyDescent="0.2">
      <c r="A254" s="833" t="s">
        <v>459</v>
      </c>
      <c r="B254" s="834"/>
      <c r="C254" s="835"/>
      <c r="D254" s="835"/>
      <c r="E254" s="835"/>
      <c r="F254" s="835"/>
      <c r="G254" s="835"/>
      <c r="H254" s="835"/>
      <c r="I254" s="835"/>
      <c r="J254" s="835"/>
      <c r="K254" s="835"/>
      <c r="L254" s="835"/>
      <c r="M254" s="835"/>
      <c r="N254" s="766"/>
      <c r="O254" s="766"/>
    </row>
    <row r="255" spans="1:15" x14ac:dyDescent="0.2">
      <c r="A255" s="836" t="s">
        <v>414</v>
      </c>
      <c r="B255" s="837" t="str">
        <f>IF(ISNUMBER($A$46),IF($A$46&lt;$B$8,$B$8,$A$46),"")</f>
        <v/>
      </c>
      <c r="C255" s="766"/>
      <c r="D255" s="766"/>
      <c r="E255" s="766"/>
      <c r="F255" s="766"/>
      <c r="G255" s="766"/>
      <c r="H255" s="766"/>
      <c r="I255" s="766"/>
      <c r="J255" s="766"/>
      <c r="K255" s="766"/>
      <c r="L255" s="766"/>
      <c r="M255" s="766"/>
      <c r="N255" s="766"/>
      <c r="O255" s="766"/>
    </row>
    <row r="256" spans="1:15" x14ac:dyDescent="0.2">
      <c r="A256" s="836" t="s">
        <v>415</v>
      </c>
      <c r="B256" s="837" t="str">
        <f>IF(ISNUMBER($B$46),$B$46,"")</f>
        <v/>
      </c>
      <c r="C256" s="766"/>
      <c r="D256" s="766"/>
      <c r="E256" s="766"/>
      <c r="F256" s="766"/>
      <c r="G256" s="766"/>
      <c r="H256" s="766"/>
      <c r="I256" s="766"/>
      <c r="J256" s="766"/>
      <c r="K256" s="766"/>
      <c r="L256" s="766"/>
      <c r="M256" s="766"/>
      <c r="N256" s="766"/>
      <c r="O256" s="766"/>
    </row>
    <row r="257" spans="1:15" x14ac:dyDescent="0.2">
      <c r="A257" s="836" t="s">
        <v>453</v>
      </c>
      <c r="B257" s="839">
        <f>IF(OR(B255="",B256=""),0,DAYS360(B255,B256)/30)</f>
        <v>0</v>
      </c>
      <c r="C257" s="766"/>
      <c r="D257" s="766"/>
      <c r="E257" s="766"/>
      <c r="F257" s="766"/>
      <c r="G257" s="766"/>
      <c r="H257" s="766"/>
      <c r="I257" s="766"/>
      <c r="J257" s="766"/>
      <c r="K257" s="766"/>
      <c r="L257" s="766"/>
      <c r="M257" s="766"/>
      <c r="N257" s="766"/>
      <c r="O257" s="766"/>
    </row>
    <row r="258" spans="1:15" x14ac:dyDescent="0.2">
      <c r="A258" s="836" t="s">
        <v>416</v>
      </c>
      <c r="B258" s="839">
        <f>IF($B256="",0,IF(AND($A267=$B$11,$A267=$B$12),IF(IFERROR(ROUNDDOWN(1+(DAYS360($A267,$B256)-1)/90,0),0)&lt;1,1,ROUNDDOWN(1+(DAYS360($A267,$B256)-1)/90,0)),IF(AND($A267=$B$11,$B$12-$B$11&gt;14),IF(IFERROR(ROUNDDOWN(1+(DAYS360($A267,$B256)-1)/90,0),0)&lt;1,1,ROUNDDOWN(1+(DAYS360($A267,$B256)-1)/90,0)),IF(IFERROR(ROUNDDOWN(1+(DAYS360($A267,$B256)-1)/90,0),0)&lt;1,1,ROUNDDOWN(1+(DAYS360($A267,$B256)-1)/90,0)))))</f>
        <v>0</v>
      </c>
      <c r="C258" s="766"/>
      <c r="D258" s="766"/>
      <c r="E258" s="766"/>
      <c r="F258" s="766"/>
      <c r="G258" s="766"/>
      <c r="H258" s="766"/>
      <c r="I258" s="766"/>
      <c r="J258" s="766"/>
      <c r="K258" s="766"/>
      <c r="L258" s="766"/>
      <c r="M258" s="766"/>
      <c r="N258" s="766"/>
      <c r="O258" s="766"/>
    </row>
    <row r="259" spans="1:15" x14ac:dyDescent="0.2">
      <c r="A259" s="840"/>
      <c r="B259" s="766"/>
      <c r="C259" s="766"/>
      <c r="D259" s="766"/>
      <c r="E259" s="766"/>
      <c r="F259" s="766"/>
      <c r="G259" s="766"/>
      <c r="H259" s="766"/>
      <c r="I259" s="766"/>
      <c r="J259" s="766"/>
      <c r="K259" s="766"/>
      <c r="L259" s="766"/>
      <c r="M259" s="766"/>
      <c r="N259" s="766"/>
      <c r="O259" s="766"/>
    </row>
    <row r="260" spans="1:15" x14ac:dyDescent="0.2">
      <c r="A260" s="840"/>
      <c r="B260" s="766"/>
      <c r="C260" s="766"/>
      <c r="D260" s="766"/>
      <c r="E260" s="766"/>
      <c r="F260" s="766"/>
      <c r="G260" s="766"/>
      <c r="H260" s="766"/>
      <c r="I260" s="766"/>
      <c r="J260" s="766"/>
      <c r="K260" s="766"/>
      <c r="L260" s="766"/>
      <c r="M260" s="766"/>
      <c r="N260" s="766"/>
      <c r="O260" s="766"/>
    </row>
    <row r="261" spans="1:15" x14ac:dyDescent="0.2">
      <c r="A261" s="816"/>
      <c r="B261" s="817" t="s">
        <v>64</v>
      </c>
      <c r="C261" s="818" t="s">
        <v>439</v>
      </c>
      <c r="D261" s="786" t="s">
        <v>424</v>
      </c>
      <c r="E261" s="786" t="s">
        <v>425</v>
      </c>
      <c r="F261" s="786" t="s">
        <v>426</v>
      </c>
      <c r="G261" s="786" t="s">
        <v>427</v>
      </c>
      <c r="H261" s="786" t="s">
        <v>428</v>
      </c>
      <c r="I261" s="786" t="s">
        <v>429</v>
      </c>
      <c r="J261" s="786" t="s">
        <v>430</v>
      </c>
      <c r="K261" s="786" t="s">
        <v>431</v>
      </c>
      <c r="L261" s="786" t="s">
        <v>432</v>
      </c>
      <c r="M261" s="786" t="s">
        <v>433</v>
      </c>
      <c r="N261" s="766"/>
      <c r="O261" s="766"/>
    </row>
    <row r="262" spans="1:15" x14ac:dyDescent="0.2">
      <c r="A262" s="819" t="s">
        <v>434</v>
      </c>
      <c r="B262" s="820">
        <f>$N$46</f>
        <v>0</v>
      </c>
      <c r="C262" s="792">
        <f>C46</f>
        <v>0</v>
      </c>
      <c r="D262" s="792">
        <f t="shared" ref="D262:M262" si="131">D46</f>
        <v>0</v>
      </c>
      <c r="E262" s="792">
        <f t="shared" si="131"/>
        <v>0</v>
      </c>
      <c r="F262" s="792">
        <f t="shared" si="131"/>
        <v>0</v>
      </c>
      <c r="G262" s="792">
        <f t="shared" si="131"/>
        <v>0</v>
      </c>
      <c r="H262" s="792">
        <f t="shared" si="131"/>
        <v>0</v>
      </c>
      <c r="I262" s="792">
        <f t="shared" si="131"/>
        <v>0</v>
      </c>
      <c r="J262" s="792">
        <f t="shared" si="131"/>
        <v>0</v>
      </c>
      <c r="K262" s="792">
        <f t="shared" si="131"/>
        <v>0</v>
      </c>
      <c r="L262" s="792">
        <f t="shared" si="131"/>
        <v>0</v>
      </c>
      <c r="M262" s="792">
        <f t="shared" si="131"/>
        <v>0</v>
      </c>
      <c r="N262" s="766"/>
      <c r="O262" s="766"/>
    </row>
    <row r="263" spans="1:15" x14ac:dyDescent="0.2">
      <c r="A263" s="822" t="s">
        <v>449</v>
      </c>
      <c r="B263" s="820">
        <f>SUM(C263:M263)</f>
        <v>0</v>
      </c>
      <c r="C263" s="792">
        <f>IF(C$57&gt;25000,0.9*C262,C262)</f>
        <v>0</v>
      </c>
      <c r="D263" s="792">
        <f t="shared" ref="D263:M263" si="132">IF(D$57&gt;25000,0.9*D262,D262)</f>
        <v>0</v>
      </c>
      <c r="E263" s="792">
        <f t="shared" si="132"/>
        <v>0</v>
      </c>
      <c r="F263" s="792">
        <f t="shared" si="132"/>
        <v>0</v>
      </c>
      <c r="G263" s="792">
        <f t="shared" si="132"/>
        <v>0</v>
      </c>
      <c r="H263" s="792">
        <f t="shared" si="132"/>
        <v>0</v>
      </c>
      <c r="I263" s="792">
        <f t="shared" si="132"/>
        <v>0</v>
      </c>
      <c r="J263" s="792">
        <f t="shared" si="132"/>
        <v>0</v>
      </c>
      <c r="K263" s="792">
        <f t="shared" si="132"/>
        <v>0</v>
      </c>
      <c r="L263" s="792">
        <f t="shared" si="132"/>
        <v>0</v>
      </c>
      <c r="M263" s="792">
        <f t="shared" si="132"/>
        <v>0</v>
      </c>
      <c r="N263" s="766"/>
      <c r="O263" s="766"/>
    </row>
    <row r="264" spans="1:15" x14ac:dyDescent="0.2">
      <c r="A264" s="785" t="s">
        <v>450</v>
      </c>
      <c r="B264" s="824"/>
      <c r="C264" s="825" t="str">
        <f>IFERROR(C263/C262,"")</f>
        <v/>
      </c>
      <c r="D264" s="825" t="str">
        <f t="shared" ref="D264:M264" si="133">IFERROR(D263/D262,"")</f>
        <v/>
      </c>
      <c r="E264" s="825" t="str">
        <f t="shared" si="133"/>
        <v/>
      </c>
      <c r="F264" s="825" t="str">
        <f t="shared" si="133"/>
        <v/>
      </c>
      <c r="G264" s="825" t="str">
        <f t="shared" si="133"/>
        <v/>
      </c>
      <c r="H264" s="825" t="str">
        <f t="shared" si="133"/>
        <v/>
      </c>
      <c r="I264" s="825" t="str">
        <f t="shared" si="133"/>
        <v/>
      </c>
      <c r="J264" s="825" t="str">
        <f t="shared" si="133"/>
        <v/>
      </c>
      <c r="K264" s="825" t="str">
        <f t="shared" si="133"/>
        <v/>
      </c>
      <c r="L264" s="825" t="str">
        <f t="shared" si="133"/>
        <v/>
      </c>
      <c r="M264" s="825" t="str">
        <f t="shared" si="133"/>
        <v/>
      </c>
      <c r="N264" s="766"/>
      <c r="O264" s="766"/>
    </row>
    <row r="265" spans="1:15" x14ac:dyDescent="0.2">
      <c r="A265" s="826" t="s">
        <v>276</v>
      </c>
      <c r="B265" s="827">
        <f>IF(SUM(B267:B286)=B263,SUM(B267:B286),"Fout!")</f>
        <v>0</v>
      </c>
      <c r="C265" s="828"/>
      <c r="D265" s="828"/>
      <c r="E265" s="828"/>
      <c r="F265" s="828"/>
      <c r="G265" s="828"/>
      <c r="H265" s="828"/>
      <c r="I265" s="828"/>
      <c r="J265" s="828"/>
      <c r="K265" s="828"/>
      <c r="L265" s="828"/>
      <c r="M265" s="828"/>
      <c r="N265" s="766"/>
      <c r="O265" s="766"/>
    </row>
    <row r="266" spans="1:15" x14ac:dyDescent="0.2">
      <c r="A266" s="819" t="s">
        <v>451</v>
      </c>
      <c r="B266" s="841"/>
      <c r="C266" s="831"/>
      <c r="D266" s="831"/>
      <c r="E266" s="831"/>
      <c r="F266" s="831"/>
      <c r="G266" s="831"/>
      <c r="H266" s="831"/>
      <c r="I266" s="831"/>
      <c r="J266" s="831"/>
      <c r="K266" s="831"/>
      <c r="L266" s="831"/>
      <c r="M266" s="831"/>
      <c r="N266" s="766"/>
      <c r="O266" s="766"/>
    </row>
    <row r="267" spans="1:15" x14ac:dyDescent="0.2">
      <c r="A267" s="791" t="str">
        <f>IF(ISNUMBER(B255),IF(B255=$B$11,IF($B$11=$B$12,$B$12,IF($B$12-$B$11&gt;14,$B$11,$B$12)),IF(B255=DATE(YEAR(B255),MONTH($G$9),DAY($G$9)),B255,IF(B255&lt;=DATE(YEAR(B255),MONTH($G$10),DAY($G$10)),DATE(YEAR(B255),MONTH($G$10),DAY($G$10)),IF(B255&lt;=DATE(YEAR(B255),MONTH($G$11),DAY($G$11)),DATE(YEAR(B255),MONTH($G$11),DAY($G$11)),IF(B255&lt;=DATE(YEAR(B255),MONTH($G$12),DAY($G$12)),DATE(YEAR(B255),MONTH($G$12),DAY($G$12)),DATE(YEAR(B255)+1,MONTH($G$9),DAY($G$9))))))),"")</f>
        <v/>
      </c>
      <c r="B267" s="832" t="str">
        <f t="shared" ref="B267:B286" si="134">IF(SUM(C267:M267)&gt;0,SUM(C267:M267),"")</f>
        <v/>
      </c>
      <c r="C267" s="792" t="str">
        <f>IF(ISNUMBER($A267),IF(C$262&gt;C$263,C$263/$B$258,C$262),"")</f>
        <v/>
      </c>
      <c r="D267" s="792" t="str">
        <f t="shared" ref="D267:M267" si="135">IF(ISNUMBER($A267),IF(D$262&gt;D$263,D$263/$B$258,D$262),"")</f>
        <v/>
      </c>
      <c r="E267" s="792" t="str">
        <f t="shared" si="135"/>
        <v/>
      </c>
      <c r="F267" s="792" t="str">
        <f t="shared" si="135"/>
        <v/>
      </c>
      <c r="G267" s="792" t="str">
        <f t="shared" si="135"/>
        <v/>
      </c>
      <c r="H267" s="792" t="str">
        <f t="shared" si="135"/>
        <v/>
      </c>
      <c r="I267" s="792" t="str">
        <f t="shared" si="135"/>
        <v/>
      </c>
      <c r="J267" s="792" t="str">
        <f t="shared" si="135"/>
        <v/>
      </c>
      <c r="K267" s="792" t="str">
        <f t="shared" si="135"/>
        <v/>
      </c>
      <c r="L267" s="792" t="str">
        <f t="shared" si="135"/>
        <v/>
      </c>
      <c r="M267" s="792" t="str">
        <f t="shared" si="135"/>
        <v/>
      </c>
      <c r="N267" s="766"/>
      <c r="O267" s="766"/>
    </row>
    <row r="268" spans="1:15" x14ac:dyDescent="0.2">
      <c r="A268" s="791" t="str">
        <f>IF($B258&gt;1,IF(A267&lt;DATE(YEAR(A267),MONTH($G$10),DAY($G$10)),DATE(YEAR(A267),MONTH($G$10),DAY($G$10)),IF(A267&lt;DATE(YEAR(A267),MONTH($G$11),DAY($G$11)),DATE(YEAR(A267),MONTH($G$11),DAY($G$11)),IF(A267&lt;DATE(YEAR(A267),MONTH($G$12),DAY($G$12)),DATE(YEAR(A267),MONTH($G$12),DAY($G$12)),DATE(YEAR(A267)+1,MONTH($G$9),DAY($G$9))))),"")</f>
        <v/>
      </c>
      <c r="B268" s="832" t="str">
        <f t="shared" si="134"/>
        <v/>
      </c>
      <c r="C268" s="792" t="str">
        <f t="shared" ref="C268:M283" si="136">IF(AND(ISNUMBER($A268),B$17&gt;B$18),C$263/$B$258,"")</f>
        <v/>
      </c>
      <c r="D268" s="792" t="str">
        <f t="shared" si="136"/>
        <v/>
      </c>
      <c r="E268" s="792" t="str">
        <f t="shared" si="136"/>
        <v/>
      </c>
      <c r="F268" s="792" t="str">
        <f t="shared" si="136"/>
        <v/>
      </c>
      <c r="G268" s="792" t="str">
        <f t="shared" si="136"/>
        <v/>
      </c>
      <c r="H268" s="792" t="str">
        <f t="shared" si="136"/>
        <v/>
      </c>
      <c r="I268" s="792" t="str">
        <f t="shared" si="136"/>
        <v/>
      </c>
      <c r="J268" s="792" t="str">
        <f t="shared" si="136"/>
        <v/>
      </c>
      <c r="K268" s="792" t="str">
        <f t="shared" si="136"/>
        <v/>
      </c>
      <c r="L268" s="792" t="str">
        <f t="shared" si="136"/>
        <v/>
      </c>
      <c r="M268" s="792" t="str">
        <f t="shared" si="136"/>
        <v/>
      </c>
      <c r="N268" s="766"/>
      <c r="O268" s="766"/>
    </row>
    <row r="269" spans="1:15" x14ac:dyDescent="0.2">
      <c r="A269" s="791" t="str">
        <f>IF($B$258=COUNT($A$267:$A268),"",IF(A268&lt;DATE(YEAR(A268),MONTH($G$10),DAY($G$10)),DATE(YEAR(A268),MONTH($G$10),DAY($G$10)),IF(A268&lt;DATE(YEAR(A268),MONTH($G$11),DAY($G$11)),DATE(YEAR(A268),MONTH($G$11),DAY($G$11)),IF(A268&lt;DATE(YEAR(A268),MONTH($G$12),DAY($G$12)),DATE(YEAR(A268),MONTH($G$12),DAY($G$12)),DATE(YEAR(A268)+1,MONTH($G$9),DAY($G$9))))))</f>
        <v/>
      </c>
      <c r="B269" s="832" t="str">
        <f t="shared" si="134"/>
        <v/>
      </c>
      <c r="C269" s="792" t="str">
        <f t="shared" si="136"/>
        <v/>
      </c>
      <c r="D269" s="792" t="str">
        <f t="shared" si="136"/>
        <v/>
      </c>
      <c r="E269" s="792" t="str">
        <f t="shared" si="136"/>
        <v/>
      </c>
      <c r="F269" s="792" t="str">
        <f t="shared" si="136"/>
        <v/>
      </c>
      <c r="G269" s="792" t="str">
        <f t="shared" si="136"/>
        <v/>
      </c>
      <c r="H269" s="792" t="str">
        <f t="shared" si="136"/>
        <v/>
      </c>
      <c r="I269" s="792" t="str">
        <f t="shared" si="136"/>
        <v/>
      </c>
      <c r="J269" s="792" t="str">
        <f t="shared" si="136"/>
        <v/>
      </c>
      <c r="K269" s="792" t="str">
        <f t="shared" si="136"/>
        <v/>
      </c>
      <c r="L269" s="792" t="str">
        <f t="shared" si="136"/>
        <v/>
      </c>
      <c r="M269" s="792" t="str">
        <f t="shared" si="136"/>
        <v/>
      </c>
      <c r="N269" s="766"/>
      <c r="O269" s="766"/>
    </row>
    <row r="270" spans="1:15" x14ac:dyDescent="0.2">
      <c r="A270" s="791" t="str">
        <f>IF($B$258=COUNT($A$267:$A269),"",IF(A269&lt;DATE(YEAR(A269),MONTH($G$10),DAY($G$10)),DATE(YEAR(A269),MONTH($G$10),DAY($G$10)),IF(A269&lt;DATE(YEAR(A269),MONTH($G$11),DAY($G$11)),DATE(YEAR(A269),MONTH($G$11),DAY($G$11)),IF(A269&lt;DATE(YEAR(A269),MONTH($G$12),DAY($G$12)),DATE(YEAR(A269),MONTH($G$12),DAY($G$12)),DATE(YEAR(A269)+1,MONTH($G$9),DAY($G$9))))))</f>
        <v/>
      </c>
      <c r="B270" s="832" t="str">
        <f t="shared" si="134"/>
        <v/>
      </c>
      <c r="C270" s="792" t="str">
        <f t="shared" si="136"/>
        <v/>
      </c>
      <c r="D270" s="792" t="str">
        <f t="shared" si="136"/>
        <v/>
      </c>
      <c r="E270" s="792" t="str">
        <f t="shared" si="136"/>
        <v/>
      </c>
      <c r="F270" s="792" t="str">
        <f t="shared" si="136"/>
        <v/>
      </c>
      <c r="G270" s="792" t="str">
        <f t="shared" si="136"/>
        <v/>
      </c>
      <c r="H270" s="792" t="str">
        <f t="shared" si="136"/>
        <v/>
      </c>
      <c r="I270" s="792" t="str">
        <f t="shared" si="136"/>
        <v/>
      </c>
      <c r="J270" s="792" t="str">
        <f t="shared" si="136"/>
        <v/>
      </c>
      <c r="K270" s="792" t="str">
        <f t="shared" si="136"/>
        <v/>
      </c>
      <c r="L270" s="792" t="str">
        <f t="shared" si="136"/>
        <v/>
      </c>
      <c r="M270" s="792" t="str">
        <f t="shared" si="136"/>
        <v/>
      </c>
      <c r="N270" s="766"/>
      <c r="O270" s="766"/>
    </row>
    <row r="271" spans="1:15" x14ac:dyDescent="0.2">
      <c r="A271" s="791" t="str">
        <f>IF($B$258=COUNT($A$267:$A270),"",IF(A270&lt;DATE(YEAR(A270),MONTH($G$10),DAY($G$10)),DATE(YEAR(A270),MONTH($G$10),DAY($G$10)),IF(A270&lt;DATE(YEAR(A270),MONTH($G$11),DAY($G$11)),DATE(YEAR(A270),MONTH($G$11),DAY($G$11)),IF(A270&lt;DATE(YEAR(A270),MONTH($G$12),DAY($G$12)),DATE(YEAR(A270),MONTH($G$12),DAY($G$12)),DATE(YEAR(A270)+1,MONTH($G$9),DAY($G$9))))))</f>
        <v/>
      </c>
      <c r="B271" s="832" t="str">
        <f t="shared" si="134"/>
        <v/>
      </c>
      <c r="C271" s="792" t="str">
        <f t="shared" si="136"/>
        <v/>
      </c>
      <c r="D271" s="792" t="str">
        <f t="shared" si="136"/>
        <v/>
      </c>
      <c r="E271" s="792" t="str">
        <f t="shared" si="136"/>
        <v/>
      </c>
      <c r="F271" s="792" t="str">
        <f t="shared" si="136"/>
        <v/>
      </c>
      <c r="G271" s="792" t="str">
        <f t="shared" si="136"/>
        <v/>
      </c>
      <c r="H271" s="792" t="str">
        <f t="shared" si="136"/>
        <v/>
      </c>
      <c r="I271" s="792" t="str">
        <f t="shared" si="136"/>
        <v/>
      </c>
      <c r="J271" s="792" t="str">
        <f t="shared" si="136"/>
        <v/>
      </c>
      <c r="K271" s="792" t="str">
        <f t="shared" si="136"/>
        <v/>
      </c>
      <c r="L271" s="792" t="str">
        <f t="shared" si="136"/>
        <v/>
      </c>
      <c r="M271" s="792" t="str">
        <f t="shared" si="136"/>
        <v/>
      </c>
      <c r="N271" s="766"/>
      <c r="O271" s="766"/>
    </row>
    <row r="272" spans="1:15" x14ac:dyDescent="0.2">
      <c r="A272" s="791" t="str">
        <f>IF($B$258=COUNT($A$267:$A271),"",IF(A271&lt;DATE(YEAR(A271),MONTH($G$10),DAY($G$10)),DATE(YEAR(A271),MONTH($G$10),DAY($G$10)),IF(A271&lt;DATE(YEAR(A271),MONTH($G$11),DAY($G$11)),DATE(YEAR(A271),MONTH($G$11),DAY($G$11)),IF(A271&lt;DATE(YEAR(A271),MONTH($G$12),DAY($G$12)),DATE(YEAR(A271),MONTH($G$12),DAY($G$12)),DATE(YEAR(A271)+1,MONTH($G$9),DAY($G$9))))))</f>
        <v/>
      </c>
      <c r="B272" s="832" t="str">
        <f t="shared" si="134"/>
        <v/>
      </c>
      <c r="C272" s="792" t="str">
        <f t="shared" si="136"/>
        <v/>
      </c>
      <c r="D272" s="792" t="str">
        <f t="shared" si="136"/>
        <v/>
      </c>
      <c r="E272" s="792" t="str">
        <f t="shared" si="136"/>
        <v/>
      </c>
      <c r="F272" s="792" t="str">
        <f t="shared" si="136"/>
        <v/>
      </c>
      <c r="G272" s="792" t="str">
        <f t="shared" si="136"/>
        <v/>
      </c>
      <c r="H272" s="792" t="str">
        <f t="shared" si="136"/>
        <v/>
      </c>
      <c r="I272" s="792" t="str">
        <f t="shared" si="136"/>
        <v/>
      </c>
      <c r="J272" s="792" t="str">
        <f t="shared" si="136"/>
        <v/>
      </c>
      <c r="K272" s="792" t="str">
        <f t="shared" si="136"/>
        <v/>
      </c>
      <c r="L272" s="792" t="str">
        <f t="shared" si="136"/>
        <v/>
      </c>
      <c r="M272" s="792" t="str">
        <f t="shared" si="136"/>
        <v/>
      </c>
      <c r="N272" s="766"/>
      <c r="O272" s="766"/>
    </row>
    <row r="273" spans="1:15" x14ac:dyDescent="0.2">
      <c r="A273" s="791" t="str">
        <f>IF($B$258=COUNT($A$267:$A272),"",IF(A272&lt;DATE(YEAR(A272),MONTH($G$10),DAY($G$10)),DATE(YEAR(A272),MONTH($G$10),DAY($G$10)),IF(A272&lt;DATE(YEAR(A272),MONTH($G$11),DAY($G$11)),DATE(YEAR(A272),MONTH($G$11),DAY($G$11)),IF(A272&lt;DATE(YEAR(A272),MONTH($G$12),DAY($G$12)),DATE(YEAR(A272),MONTH($G$12),DAY($G$12)),DATE(YEAR(A272)+1,MONTH($G$9),DAY($G$9))))))</f>
        <v/>
      </c>
      <c r="B273" s="832" t="str">
        <f t="shared" si="134"/>
        <v/>
      </c>
      <c r="C273" s="792" t="str">
        <f t="shared" si="136"/>
        <v/>
      </c>
      <c r="D273" s="792" t="str">
        <f t="shared" si="136"/>
        <v/>
      </c>
      <c r="E273" s="792" t="str">
        <f t="shared" si="136"/>
        <v/>
      </c>
      <c r="F273" s="792" t="str">
        <f t="shared" si="136"/>
        <v/>
      </c>
      <c r="G273" s="792" t="str">
        <f t="shared" si="136"/>
        <v/>
      </c>
      <c r="H273" s="792" t="str">
        <f t="shared" si="136"/>
        <v/>
      </c>
      <c r="I273" s="792" t="str">
        <f t="shared" si="136"/>
        <v/>
      </c>
      <c r="J273" s="792" t="str">
        <f t="shared" si="136"/>
        <v/>
      </c>
      <c r="K273" s="792" t="str">
        <f t="shared" si="136"/>
        <v/>
      </c>
      <c r="L273" s="792" t="str">
        <f t="shared" si="136"/>
        <v/>
      </c>
      <c r="M273" s="792" t="str">
        <f t="shared" si="136"/>
        <v/>
      </c>
      <c r="N273" s="766"/>
      <c r="O273" s="766"/>
    </row>
    <row r="274" spans="1:15" x14ac:dyDescent="0.2">
      <c r="A274" s="791" t="str">
        <f>IF($B$258=COUNT($A$267:$A273),"",IF(A273&lt;DATE(YEAR(A273),MONTH($G$10),DAY($G$10)),DATE(YEAR(A273),MONTH($G$10),DAY($G$10)),IF(A273&lt;DATE(YEAR(A273),MONTH($G$11),DAY($G$11)),DATE(YEAR(A273),MONTH($G$11),DAY($G$11)),IF(A273&lt;DATE(YEAR(A273),MONTH($G$12),DAY($G$12)),DATE(YEAR(A273),MONTH($G$12),DAY($G$12)),DATE(YEAR(A273)+1,MONTH($G$9),DAY($G$9))))))</f>
        <v/>
      </c>
      <c r="B274" s="832" t="str">
        <f t="shared" si="134"/>
        <v/>
      </c>
      <c r="C274" s="792" t="str">
        <f t="shared" si="136"/>
        <v/>
      </c>
      <c r="D274" s="792" t="str">
        <f t="shared" si="136"/>
        <v/>
      </c>
      <c r="E274" s="792" t="str">
        <f t="shared" si="136"/>
        <v/>
      </c>
      <c r="F274" s="792" t="str">
        <f t="shared" si="136"/>
        <v/>
      </c>
      <c r="G274" s="792" t="str">
        <f t="shared" si="136"/>
        <v/>
      </c>
      <c r="H274" s="792" t="str">
        <f t="shared" si="136"/>
        <v/>
      </c>
      <c r="I274" s="792" t="str">
        <f t="shared" si="136"/>
        <v/>
      </c>
      <c r="J274" s="792" t="str">
        <f t="shared" si="136"/>
        <v/>
      </c>
      <c r="K274" s="792" t="str">
        <f t="shared" si="136"/>
        <v/>
      </c>
      <c r="L274" s="792" t="str">
        <f t="shared" si="136"/>
        <v/>
      </c>
      <c r="M274" s="792" t="str">
        <f t="shared" si="136"/>
        <v/>
      </c>
      <c r="N274" s="766"/>
      <c r="O274" s="766"/>
    </row>
    <row r="275" spans="1:15" x14ac:dyDescent="0.2">
      <c r="A275" s="791" t="str">
        <f>IF($B$258=COUNT($A$267:$A274),"",IF(A274&lt;DATE(YEAR(A274),MONTH($G$10),DAY($G$10)),DATE(YEAR(A274),MONTH($G$10),DAY($G$10)),IF(A274&lt;DATE(YEAR(A274),MONTH($G$11),DAY($G$11)),DATE(YEAR(A274),MONTH($G$11),DAY($G$11)),IF(A274&lt;DATE(YEAR(A274),MONTH($G$12),DAY($G$12)),DATE(YEAR(A274),MONTH($G$12),DAY($G$12)),DATE(YEAR(A274)+1,MONTH($G$9),DAY($G$9))))))</f>
        <v/>
      </c>
      <c r="B275" s="832" t="str">
        <f t="shared" si="134"/>
        <v/>
      </c>
      <c r="C275" s="792" t="str">
        <f t="shared" si="136"/>
        <v/>
      </c>
      <c r="D275" s="792" t="str">
        <f t="shared" si="136"/>
        <v/>
      </c>
      <c r="E275" s="792" t="str">
        <f t="shared" si="136"/>
        <v/>
      </c>
      <c r="F275" s="792" t="str">
        <f t="shared" si="136"/>
        <v/>
      </c>
      <c r="G275" s="792" t="str">
        <f t="shared" si="136"/>
        <v/>
      </c>
      <c r="H275" s="792" t="str">
        <f t="shared" si="136"/>
        <v/>
      </c>
      <c r="I275" s="792" t="str">
        <f t="shared" si="136"/>
        <v/>
      </c>
      <c r="J275" s="792" t="str">
        <f t="shared" si="136"/>
        <v/>
      </c>
      <c r="K275" s="792" t="str">
        <f t="shared" si="136"/>
        <v/>
      </c>
      <c r="L275" s="792" t="str">
        <f t="shared" si="136"/>
        <v/>
      </c>
      <c r="M275" s="792" t="str">
        <f t="shared" si="136"/>
        <v/>
      </c>
      <c r="N275" s="766"/>
      <c r="O275" s="766"/>
    </row>
    <row r="276" spans="1:15" x14ac:dyDescent="0.2">
      <c r="A276" s="791" t="str">
        <f>IF($B$258=COUNT($A$267:$A275),"",IF(A275&lt;DATE(YEAR(A275),MONTH($G$10),DAY($G$10)),DATE(YEAR(A275),MONTH($G$10),DAY($G$10)),IF(A275&lt;DATE(YEAR(A275),MONTH($G$11),DAY($G$11)),DATE(YEAR(A275),MONTH($G$11),DAY($G$11)),IF(A275&lt;DATE(YEAR(A275),MONTH($G$12),DAY($G$12)),DATE(YEAR(A275),MONTH($G$12),DAY($G$12)),DATE(YEAR(A275)+1,MONTH($G$9),DAY($G$9))))))</f>
        <v/>
      </c>
      <c r="B276" s="832" t="str">
        <f t="shared" si="134"/>
        <v/>
      </c>
      <c r="C276" s="792" t="str">
        <f t="shared" si="136"/>
        <v/>
      </c>
      <c r="D276" s="792" t="str">
        <f t="shared" si="136"/>
        <v/>
      </c>
      <c r="E276" s="792" t="str">
        <f t="shared" si="136"/>
        <v/>
      </c>
      <c r="F276" s="792" t="str">
        <f t="shared" si="136"/>
        <v/>
      </c>
      <c r="G276" s="792" t="str">
        <f t="shared" si="136"/>
        <v/>
      </c>
      <c r="H276" s="792" t="str">
        <f t="shared" si="136"/>
        <v/>
      </c>
      <c r="I276" s="792" t="str">
        <f t="shared" si="136"/>
        <v/>
      </c>
      <c r="J276" s="792" t="str">
        <f t="shared" si="136"/>
        <v/>
      </c>
      <c r="K276" s="792" t="str">
        <f t="shared" si="136"/>
        <v/>
      </c>
      <c r="L276" s="792" t="str">
        <f t="shared" si="136"/>
        <v/>
      </c>
      <c r="M276" s="792" t="str">
        <f t="shared" si="136"/>
        <v/>
      </c>
      <c r="N276" s="766"/>
      <c r="O276" s="766"/>
    </row>
    <row r="277" spans="1:15" x14ac:dyDescent="0.2">
      <c r="A277" s="791" t="str">
        <f>IF($B$258=COUNT($A$267:$A276),"",IF(A276&lt;DATE(YEAR(A276),MONTH($G$10),DAY($G$10)),DATE(YEAR(A276),MONTH($G$10),DAY($G$10)),IF(A276&lt;DATE(YEAR(A276),MONTH($G$11),DAY($G$11)),DATE(YEAR(A276),MONTH($G$11),DAY($G$11)),IF(A276&lt;DATE(YEAR(A276),MONTH($G$12),DAY($G$12)),DATE(YEAR(A276),MONTH($G$12),DAY($G$12)),DATE(YEAR(A276)+1,MONTH($G$9),DAY($G$9))))))</f>
        <v/>
      </c>
      <c r="B277" s="832" t="str">
        <f t="shared" si="134"/>
        <v/>
      </c>
      <c r="C277" s="792" t="str">
        <f t="shared" si="136"/>
        <v/>
      </c>
      <c r="D277" s="792" t="str">
        <f t="shared" si="136"/>
        <v/>
      </c>
      <c r="E277" s="792" t="str">
        <f t="shared" si="136"/>
        <v/>
      </c>
      <c r="F277" s="792" t="str">
        <f t="shared" si="136"/>
        <v/>
      </c>
      <c r="G277" s="792" t="str">
        <f t="shared" si="136"/>
        <v/>
      </c>
      <c r="H277" s="792" t="str">
        <f t="shared" si="136"/>
        <v/>
      </c>
      <c r="I277" s="792" t="str">
        <f t="shared" si="136"/>
        <v/>
      </c>
      <c r="J277" s="792" t="str">
        <f t="shared" si="136"/>
        <v/>
      </c>
      <c r="K277" s="792" t="str">
        <f t="shared" si="136"/>
        <v/>
      </c>
      <c r="L277" s="792" t="str">
        <f t="shared" si="136"/>
        <v/>
      </c>
      <c r="M277" s="792" t="str">
        <f t="shared" si="136"/>
        <v/>
      </c>
      <c r="N277" s="766"/>
      <c r="O277" s="766"/>
    </row>
    <row r="278" spans="1:15" x14ac:dyDescent="0.2">
      <c r="A278" s="791" t="str">
        <f>IF($B$258=COUNT($A$267:$A277),"",IF(A277&lt;DATE(YEAR(A277),MONTH($G$10),DAY($G$10)),DATE(YEAR(A277),MONTH($G$10),DAY($G$10)),IF(A277&lt;DATE(YEAR(A277),MONTH($G$11),DAY($G$11)),DATE(YEAR(A277),MONTH($G$11),DAY($G$11)),IF(A277&lt;DATE(YEAR(A277),MONTH($G$12),DAY($G$12)),DATE(YEAR(A277),MONTH($G$12),DAY($G$12)),DATE(YEAR(A277)+1,MONTH($G$9),DAY($G$9))))))</f>
        <v/>
      </c>
      <c r="B278" s="832" t="str">
        <f t="shared" si="134"/>
        <v/>
      </c>
      <c r="C278" s="792" t="str">
        <f t="shared" si="136"/>
        <v/>
      </c>
      <c r="D278" s="792" t="str">
        <f t="shared" si="136"/>
        <v/>
      </c>
      <c r="E278" s="792" t="str">
        <f t="shared" si="136"/>
        <v/>
      </c>
      <c r="F278" s="792" t="str">
        <f t="shared" si="136"/>
        <v/>
      </c>
      <c r="G278" s="792" t="str">
        <f t="shared" si="136"/>
        <v/>
      </c>
      <c r="H278" s="792" t="str">
        <f t="shared" si="136"/>
        <v/>
      </c>
      <c r="I278" s="792" t="str">
        <f t="shared" si="136"/>
        <v/>
      </c>
      <c r="J278" s="792" t="str">
        <f t="shared" si="136"/>
        <v/>
      </c>
      <c r="K278" s="792" t="str">
        <f t="shared" si="136"/>
        <v/>
      </c>
      <c r="L278" s="792" t="str">
        <f t="shared" si="136"/>
        <v/>
      </c>
      <c r="M278" s="792" t="str">
        <f t="shared" si="136"/>
        <v/>
      </c>
      <c r="N278" s="766"/>
      <c r="O278" s="766"/>
    </row>
    <row r="279" spans="1:15" x14ac:dyDescent="0.2">
      <c r="A279" s="791" t="str">
        <f>IF($B$258=COUNT($A$267:$A278),"",IF(A278&lt;DATE(YEAR(A278),MONTH($G$10),DAY($G$10)),DATE(YEAR(A278),MONTH($G$10),DAY($G$10)),IF(A278&lt;DATE(YEAR(A278),MONTH($G$11),DAY($G$11)),DATE(YEAR(A278),MONTH($G$11),DAY($G$11)),IF(A278&lt;DATE(YEAR(A278),MONTH($G$12),DAY($G$12)),DATE(YEAR(A278),MONTH($G$12),DAY($G$12)),DATE(YEAR(A278)+1,MONTH($G$9),DAY($G$9))))))</f>
        <v/>
      </c>
      <c r="B279" s="832" t="str">
        <f t="shared" si="134"/>
        <v/>
      </c>
      <c r="C279" s="792" t="str">
        <f t="shared" si="136"/>
        <v/>
      </c>
      <c r="D279" s="792" t="str">
        <f t="shared" si="136"/>
        <v/>
      </c>
      <c r="E279" s="792" t="str">
        <f t="shared" si="136"/>
        <v/>
      </c>
      <c r="F279" s="792" t="str">
        <f t="shared" si="136"/>
        <v/>
      </c>
      <c r="G279" s="792" t="str">
        <f t="shared" si="136"/>
        <v/>
      </c>
      <c r="H279" s="792" t="str">
        <f t="shared" si="136"/>
        <v/>
      </c>
      <c r="I279" s="792" t="str">
        <f t="shared" si="136"/>
        <v/>
      </c>
      <c r="J279" s="792" t="str">
        <f t="shared" si="136"/>
        <v/>
      </c>
      <c r="K279" s="792" t="str">
        <f t="shared" si="136"/>
        <v/>
      </c>
      <c r="L279" s="792" t="str">
        <f t="shared" si="136"/>
        <v/>
      </c>
      <c r="M279" s="792" t="str">
        <f t="shared" si="136"/>
        <v/>
      </c>
      <c r="N279" s="766"/>
      <c r="O279" s="766"/>
    </row>
    <row r="280" spans="1:15" x14ac:dyDescent="0.2">
      <c r="A280" s="791" t="str">
        <f>IF($B$258=COUNT($A$267:$A279),"",IF(A279&lt;DATE(YEAR(A279),MONTH($G$10),DAY($G$10)),DATE(YEAR(A279),MONTH($G$10),DAY($G$10)),IF(A279&lt;DATE(YEAR(A279),MONTH($G$11),DAY($G$11)),DATE(YEAR(A279),MONTH($G$11),DAY($G$11)),IF(A279&lt;DATE(YEAR(A279),MONTH($G$12),DAY($G$12)),DATE(YEAR(A279),MONTH($G$12),DAY($G$12)),DATE(YEAR(A279)+1,MONTH($G$9),DAY($G$9))))))</f>
        <v/>
      </c>
      <c r="B280" s="832" t="str">
        <f t="shared" si="134"/>
        <v/>
      </c>
      <c r="C280" s="792" t="str">
        <f t="shared" si="136"/>
        <v/>
      </c>
      <c r="D280" s="792" t="str">
        <f t="shared" si="136"/>
        <v/>
      </c>
      <c r="E280" s="792" t="str">
        <f t="shared" si="136"/>
        <v/>
      </c>
      <c r="F280" s="792" t="str">
        <f t="shared" si="136"/>
        <v/>
      </c>
      <c r="G280" s="792" t="str">
        <f t="shared" si="136"/>
        <v/>
      </c>
      <c r="H280" s="792" t="str">
        <f t="shared" si="136"/>
        <v/>
      </c>
      <c r="I280" s="792" t="str">
        <f t="shared" si="136"/>
        <v/>
      </c>
      <c r="J280" s="792" t="str">
        <f t="shared" si="136"/>
        <v/>
      </c>
      <c r="K280" s="792" t="str">
        <f t="shared" si="136"/>
        <v/>
      </c>
      <c r="L280" s="792" t="str">
        <f t="shared" si="136"/>
        <v/>
      </c>
      <c r="M280" s="792" t="str">
        <f t="shared" si="136"/>
        <v/>
      </c>
      <c r="N280" s="766"/>
      <c r="O280" s="766"/>
    </row>
    <row r="281" spans="1:15" x14ac:dyDescent="0.2">
      <c r="A281" s="791" t="str">
        <f>IF($B$258=COUNT($A$267:$A280),"",IF(A280&lt;DATE(YEAR(A280),MONTH($G$10),DAY($G$10)),DATE(YEAR(A280),MONTH($G$10),DAY($G$10)),IF(A280&lt;DATE(YEAR(A280),MONTH($G$11),DAY($G$11)),DATE(YEAR(A280),MONTH($G$11),DAY($G$11)),IF(A280&lt;DATE(YEAR(A280),MONTH($G$12),DAY($G$12)),DATE(YEAR(A280),MONTH($G$12),DAY($G$12)),DATE(YEAR(A280)+1,MONTH($G$9),DAY($G$9))))))</f>
        <v/>
      </c>
      <c r="B281" s="832" t="str">
        <f t="shared" si="134"/>
        <v/>
      </c>
      <c r="C281" s="792" t="str">
        <f t="shared" si="136"/>
        <v/>
      </c>
      <c r="D281" s="792" t="str">
        <f t="shared" si="136"/>
        <v/>
      </c>
      <c r="E281" s="792" t="str">
        <f t="shared" si="136"/>
        <v/>
      </c>
      <c r="F281" s="792" t="str">
        <f t="shared" si="136"/>
        <v/>
      </c>
      <c r="G281" s="792" t="str">
        <f t="shared" si="136"/>
        <v/>
      </c>
      <c r="H281" s="792" t="str">
        <f t="shared" si="136"/>
        <v/>
      </c>
      <c r="I281" s="792" t="str">
        <f t="shared" si="136"/>
        <v/>
      </c>
      <c r="J281" s="792" t="str">
        <f t="shared" si="136"/>
        <v/>
      </c>
      <c r="K281" s="792" t="str">
        <f t="shared" si="136"/>
        <v/>
      </c>
      <c r="L281" s="792" t="str">
        <f t="shared" si="136"/>
        <v/>
      </c>
      <c r="M281" s="792" t="str">
        <f t="shared" si="136"/>
        <v/>
      </c>
      <c r="N281" s="766"/>
      <c r="O281" s="766"/>
    </row>
    <row r="282" spans="1:15" x14ac:dyDescent="0.2">
      <c r="A282" s="791" t="str">
        <f>IF($B$258=COUNT($A$267:$A281),"",IF(A281&lt;DATE(YEAR(A281),MONTH($G$10),DAY($G$10)),DATE(YEAR(A281),MONTH($G$10),DAY($G$10)),IF(A281&lt;DATE(YEAR(A281),MONTH($G$11),DAY($G$11)),DATE(YEAR(A281),MONTH($G$11),DAY($G$11)),IF(A281&lt;DATE(YEAR(A281),MONTH($G$12),DAY($G$12)),DATE(YEAR(A281),MONTH($G$12),DAY($G$12)),DATE(YEAR(A281)+1,MONTH($G$9),DAY($G$9))))))</f>
        <v/>
      </c>
      <c r="B282" s="832" t="str">
        <f t="shared" si="134"/>
        <v/>
      </c>
      <c r="C282" s="792" t="str">
        <f t="shared" si="136"/>
        <v/>
      </c>
      <c r="D282" s="792" t="str">
        <f t="shared" si="136"/>
        <v/>
      </c>
      <c r="E282" s="792" t="str">
        <f t="shared" si="136"/>
        <v/>
      </c>
      <c r="F282" s="792" t="str">
        <f t="shared" si="136"/>
        <v/>
      </c>
      <c r="G282" s="792" t="str">
        <f t="shared" si="136"/>
        <v/>
      </c>
      <c r="H282" s="792" t="str">
        <f t="shared" si="136"/>
        <v/>
      </c>
      <c r="I282" s="792" t="str">
        <f t="shared" si="136"/>
        <v/>
      </c>
      <c r="J282" s="792" t="str">
        <f t="shared" si="136"/>
        <v/>
      </c>
      <c r="K282" s="792" t="str">
        <f t="shared" si="136"/>
        <v/>
      </c>
      <c r="L282" s="792" t="str">
        <f t="shared" si="136"/>
        <v/>
      </c>
      <c r="M282" s="792" t="str">
        <f t="shared" si="136"/>
        <v/>
      </c>
      <c r="N282" s="766"/>
      <c r="O282" s="766"/>
    </row>
    <row r="283" spans="1:15" x14ac:dyDescent="0.2">
      <c r="A283" s="791" t="str">
        <f>IF($B$258=COUNT($A$267:$A282),"",IF(A282&lt;DATE(YEAR(A282),MONTH($G$10),DAY($G$10)),DATE(YEAR(A282),MONTH($G$10),DAY($G$10)),IF(A282&lt;DATE(YEAR(A282),MONTH($G$11),DAY($G$11)),DATE(YEAR(A282),MONTH($G$11),DAY($G$11)),IF(A282&lt;DATE(YEAR(A282),MONTH($G$12),DAY($G$12)),DATE(YEAR(A282),MONTH($G$12),DAY($G$12)),DATE(YEAR(A282)+1,MONTH($G$9),DAY($G$9))))))</f>
        <v/>
      </c>
      <c r="B283" s="832" t="str">
        <f t="shared" si="134"/>
        <v/>
      </c>
      <c r="C283" s="792" t="str">
        <f t="shared" si="136"/>
        <v/>
      </c>
      <c r="D283" s="792" t="str">
        <f t="shared" si="136"/>
        <v/>
      </c>
      <c r="E283" s="792" t="str">
        <f t="shared" si="136"/>
        <v/>
      </c>
      <c r="F283" s="792" t="str">
        <f t="shared" si="136"/>
        <v/>
      </c>
      <c r="G283" s="792" t="str">
        <f t="shared" si="136"/>
        <v/>
      </c>
      <c r="H283" s="792" t="str">
        <f t="shared" si="136"/>
        <v/>
      </c>
      <c r="I283" s="792" t="str">
        <f t="shared" si="136"/>
        <v/>
      </c>
      <c r="J283" s="792" t="str">
        <f t="shared" si="136"/>
        <v/>
      </c>
      <c r="K283" s="792" t="str">
        <f t="shared" si="136"/>
        <v/>
      </c>
      <c r="L283" s="792" t="str">
        <f t="shared" si="136"/>
        <v/>
      </c>
      <c r="M283" s="792" t="str">
        <f t="shared" si="136"/>
        <v/>
      </c>
      <c r="N283" s="766"/>
      <c r="O283" s="766"/>
    </row>
    <row r="284" spans="1:15" x14ac:dyDescent="0.2">
      <c r="A284" s="791" t="str">
        <f>IF($B$258=COUNT($A$267:$A283),"",IF(A283&lt;DATE(YEAR(A283),MONTH($G$10),DAY($G$10)),DATE(YEAR(A283),MONTH($G$10),DAY($G$10)),IF(A283&lt;DATE(YEAR(A283),MONTH($G$11),DAY($G$11)),DATE(YEAR(A283),MONTH($G$11),DAY($G$11)),IF(A283&lt;DATE(YEAR(A283),MONTH($G$12),DAY($G$12)),DATE(YEAR(A283),MONTH($G$12),DAY($G$12)),DATE(YEAR(A283)+1,MONTH($G$9),DAY($G$9))))))</f>
        <v/>
      </c>
      <c r="B284" s="832" t="str">
        <f t="shared" si="134"/>
        <v/>
      </c>
      <c r="C284" s="792" t="str">
        <f t="shared" ref="C284:M286" si="137">IF(AND(ISNUMBER($A284),B$17&gt;B$18),C$263/$B$258,"")</f>
        <v/>
      </c>
      <c r="D284" s="792" t="str">
        <f t="shared" si="137"/>
        <v/>
      </c>
      <c r="E284" s="792" t="str">
        <f t="shared" si="137"/>
        <v/>
      </c>
      <c r="F284" s="792" t="str">
        <f t="shared" si="137"/>
        <v/>
      </c>
      <c r="G284" s="792" t="str">
        <f t="shared" si="137"/>
        <v/>
      </c>
      <c r="H284" s="792" t="str">
        <f t="shared" si="137"/>
        <v/>
      </c>
      <c r="I284" s="792" t="str">
        <f t="shared" si="137"/>
        <v/>
      </c>
      <c r="J284" s="792" t="str">
        <f t="shared" si="137"/>
        <v/>
      </c>
      <c r="K284" s="792" t="str">
        <f t="shared" si="137"/>
        <v/>
      </c>
      <c r="L284" s="792" t="str">
        <f t="shared" si="137"/>
        <v/>
      </c>
      <c r="M284" s="792" t="str">
        <f t="shared" si="137"/>
        <v/>
      </c>
      <c r="N284" s="766"/>
      <c r="O284" s="766"/>
    </row>
    <row r="285" spans="1:15" x14ac:dyDescent="0.2">
      <c r="A285" s="791" t="str">
        <f>IF($B$258=COUNT($A$267:$A284),"",IF(A284&lt;DATE(YEAR(A284),MONTH($G$10),DAY($G$10)),DATE(YEAR(A284),MONTH($G$10),DAY($G$10)),IF(A284&lt;DATE(YEAR(A284),MONTH($G$11),DAY($G$11)),DATE(YEAR(A284),MONTH($G$11),DAY($G$11)),IF(A284&lt;DATE(YEAR(A284),MONTH($G$12),DAY($G$12)),DATE(YEAR(A284),MONTH($G$12),DAY($G$12)),DATE(YEAR(A284)+1,MONTH($G$9),DAY($G$9))))))</f>
        <v/>
      </c>
      <c r="B285" s="832" t="str">
        <f t="shared" si="134"/>
        <v/>
      </c>
      <c r="C285" s="792" t="str">
        <f t="shared" si="137"/>
        <v/>
      </c>
      <c r="D285" s="792" t="str">
        <f t="shared" si="137"/>
        <v/>
      </c>
      <c r="E285" s="792" t="str">
        <f t="shared" si="137"/>
        <v/>
      </c>
      <c r="F285" s="792" t="str">
        <f t="shared" si="137"/>
        <v/>
      </c>
      <c r="G285" s="792" t="str">
        <f t="shared" si="137"/>
        <v/>
      </c>
      <c r="H285" s="792" t="str">
        <f t="shared" si="137"/>
        <v/>
      </c>
      <c r="I285" s="792" t="str">
        <f t="shared" si="137"/>
        <v/>
      </c>
      <c r="J285" s="792" t="str">
        <f t="shared" si="137"/>
        <v/>
      </c>
      <c r="K285" s="792" t="str">
        <f t="shared" si="137"/>
        <v/>
      </c>
      <c r="L285" s="792" t="str">
        <f t="shared" si="137"/>
        <v/>
      </c>
      <c r="M285" s="792" t="str">
        <f t="shared" si="137"/>
        <v/>
      </c>
      <c r="N285" s="766"/>
      <c r="O285" s="766"/>
    </row>
    <row r="286" spans="1:15" x14ac:dyDescent="0.2">
      <c r="A286" s="791" t="str">
        <f>IF($B$258=COUNT($A$267:$A285),"",IF(A285&lt;DATE(YEAR(A285),MONTH($G$10),DAY($G$10)),DATE(YEAR(A285),MONTH($G$10),DAY($G$10)),IF(A285&lt;DATE(YEAR(A285),MONTH($G$11),DAY($G$11)),DATE(YEAR(A285),MONTH($G$11),DAY($G$11)),IF(A285&lt;DATE(YEAR(A285),MONTH($G$12),DAY($G$12)),DATE(YEAR(A285),MONTH($G$12),DAY($G$12)),DATE(YEAR(A285)+1,MONTH($G$9),DAY($G$9))))))</f>
        <v/>
      </c>
      <c r="B286" s="832" t="str">
        <f t="shared" si="134"/>
        <v/>
      </c>
      <c r="C286" s="792" t="str">
        <f t="shared" si="137"/>
        <v/>
      </c>
      <c r="D286" s="792" t="str">
        <f t="shared" si="137"/>
        <v/>
      </c>
      <c r="E286" s="792" t="str">
        <f t="shared" si="137"/>
        <v/>
      </c>
      <c r="F286" s="792" t="str">
        <f t="shared" si="137"/>
        <v/>
      </c>
      <c r="G286" s="792" t="str">
        <f t="shared" si="137"/>
        <v/>
      </c>
      <c r="H286" s="792" t="str">
        <f t="shared" si="137"/>
        <v/>
      </c>
      <c r="I286" s="792" t="str">
        <f t="shared" si="137"/>
        <v/>
      </c>
      <c r="J286" s="792" t="str">
        <f t="shared" si="137"/>
        <v/>
      </c>
      <c r="K286" s="792" t="str">
        <f t="shared" si="137"/>
        <v/>
      </c>
      <c r="L286" s="792" t="str">
        <f t="shared" si="137"/>
        <v/>
      </c>
      <c r="M286" s="792" t="str">
        <f t="shared" si="137"/>
        <v/>
      </c>
      <c r="N286" s="766"/>
      <c r="O286" s="766"/>
    </row>
    <row r="287" spans="1:15" ht="13.5" thickBot="1" x14ac:dyDescent="0.25"/>
    <row r="288" spans="1:15" x14ac:dyDescent="0.2">
      <c r="A288" s="833" t="s">
        <v>462</v>
      </c>
      <c r="B288" s="834"/>
      <c r="C288" s="835"/>
      <c r="D288" s="835"/>
      <c r="E288" s="835"/>
      <c r="F288" s="835"/>
      <c r="G288" s="835"/>
      <c r="H288" s="835"/>
      <c r="I288" s="835"/>
      <c r="J288" s="835"/>
      <c r="K288" s="835"/>
      <c r="L288" s="835"/>
      <c r="M288" s="835"/>
    </row>
    <row r="289" spans="1:13" x14ac:dyDescent="0.2">
      <c r="A289" s="836" t="s">
        <v>414</v>
      </c>
      <c r="B289" s="837" t="str">
        <f>IF(ISNUMBER($A$47),IF($A$47&lt;$B$8,$B$8,$A$47),"")</f>
        <v/>
      </c>
      <c r="C289" s="766"/>
      <c r="D289" s="766"/>
      <c r="E289" s="766"/>
      <c r="F289" s="766"/>
      <c r="G289" s="766"/>
      <c r="H289" s="766"/>
      <c r="I289" s="766"/>
      <c r="J289" s="766"/>
      <c r="K289" s="766"/>
      <c r="L289" s="766"/>
      <c r="M289" s="766"/>
    </row>
    <row r="290" spans="1:13" x14ac:dyDescent="0.2">
      <c r="A290" s="836" t="s">
        <v>415</v>
      </c>
      <c r="B290" s="837" t="str">
        <f>IF(ISNUMBER($B$47),$B$47,"")</f>
        <v/>
      </c>
      <c r="C290" s="766"/>
      <c r="D290" s="766"/>
      <c r="E290" s="766"/>
      <c r="F290" s="766"/>
      <c r="G290" s="766"/>
      <c r="H290" s="766"/>
      <c r="I290" s="766"/>
      <c r="J290" s="766"/>
      <c r="K290" s="766"/>
      <c r="L290" s="766"/>
      <c r="M290" s="766"/>
    </row>
    <row r="291" spans="1:13" x14ac:dyDescent="0.2">
      <c r="A291" s="836" t="s">
        <v>453</v>
      </c>
      <c r="B291" s="839">
        <f>IF(OR(B289="",B290=""),0,DAYS360(B289,B290)/30)</f>
        <v>0</v>
      </c>
      <c r="C291" s="766"/>
      <c r="D291" s="766"/>
      <c r="E291" s="766"/>
      <c r="F291" s="766"/>
      <c r="G291" s="766"/>
      <c r="H291" s="766"/>
      <c r="I291" s="766"/>
      <c r="J291" s="766"/>
      <c r="K291" s="766"/>
      <c r="L291" s="766"/>
      <c r="M291" s="766"/>
    </row>
    <row r="292" spans="1:13" x14ac:dyDescent="0.2">
      <c r="A292" s="836" t="s">
        <v>416</v>
      </c>
      <c r="B292" s="839">
        <f>IF($B290="",0,IF(AND($A301=$B$11,$A301=$B$12),IF(IFERROR(ROUNDDOWN(1+(DAYS360($A301,$B290)-1)/90,0),0)&lt;1,1,ROUNDDOWN(1+(DAYS360($A301,$B290)-1)/90,0)),IF(AND($A301=$B$11,$B$12-$B$11&gt;14),IF(IFERROR(ROUNDDOWN(1+(DAYS360($A301,$B290)-1)/90,0),0)&lt;1,1,ROUNDDOWN(1+(DAYS360($A301,$B290)-1)/90,0)),IF(IFERROR(ROUNDDOWN(1+(DAYS360($A301,$B290)-1)/90,0),0)&lt;1,1,ROUNDDOWN(1+(DAYS360($A301,$B290)-1)/90,0)))))</f>
        <v>0</v>
      </c>
      <c r="C292" s="766"/>
      <c r="D292" s="766"/>
      <c r="E292" s="766"/>
      <c r="F292" s="766"/>
      <c r="G292" s="766"/>
      <c r="H292" s="766"/>
      <c r="I292" s="766"/>
      <c r="J292" s="766"/>
      <c r="K292" s="766"/>
      <c r="L292" s="766"/>
      <c r="M292" s="766"/>
    </row>
    <row r="293" spans="1:13" x14ac:dyDescent="0.2">
      <c r="A293" s="840"/>
      <c r="B293" s="766"/>
      <c r="C293" s="766"/>
      <c r="D293" s="766"/>
      <c r="E293" s="766"/>
      <c r="F293" s="766"/>
      <c r="G293" s="766"/>
      <c r="H293" s="766"/>
      <c r="I293" s="766"/>
      <c r="J293" s="766"/>
      <c r="K293" s="766"/>
      <c r="L293" s="766"/>
      <c r="M293" s="766"/>
    </row>
    <row r="294" spans="1:13" x14ac:dyDescent="0.2">
      <c r="A294" s="840"/>
      <c r="B294" s="766"/>
      <c r="C294" s="766"/>
      <c r="D294" s="766"/>
      <c r="E294" s="766"/>
      <c r="F294" s="766"/>
      <c r="G294" s="766"/>
      <c r="H294" s="766"/>
      <c r="I294" s="766"/>
      <c r="J294" s="766"/>
      <c r="K294" s="766"/>
      <c r="L294" s="766"/>
      <c r="M294" s="766"/>
    </row>
    <row r="295" spans="1:13" x14ac:dyDescent="0.2">
      <c r="A295" s="816"/>
      <c r="B295" s="817" t="s">
        <v>64</v>
      </c>
      <c r="C295" s="818" t="s">
        <v>439</v>
      </c>
      <c r="D295" s="786" t="s">
        <v>424</v>
      </c>
      <c r="E295" s="786" t="s">
        <v>425</v>
      </c>
      <c r="F295" s="786" t="s">
        <v>426</v>
      </c>
      <c r="G295" s="786" t="s">
        <v>427</v>
      </c>
      <c r="H295" s="786" t="s">
        <v>428</v>
      </c>
      <c r="I295" s="786" t="s">
        <v>429</v>
      </c>
      <c r="J295" s="786" t="s">
        <v>430</v>
      </c>
      <c r="K295" s="786" t="s">
        <v>431</v>
      </c>
      <c r="L295" s="786" t="s">
        <v>432</v>
      </c>
      <c r="M295" s="786" t="s">
        <v>433</v>
      </c>
    </row>
    <row r="296" spans="1:13" x14ac:dyDescent="0.2">
      <c r="A296" s="819" t="s">
        <v>434</v>
      </c>
      <c r="B296" s="820">
        <f>$N$47</f>
        <v>0</v>
      </c>
      <c r="C296" s="792">
        <f t="shared" ref="C296:M296" si="138">C47</f>
        <v>0</v>
      </c>
      <c r="D296" s="792">
        <f t="shared" si="138"/>
        <v>0</v>
      </c>
      <c r="E296" s="792">
        <f t="shared" si="138"/>
        <v>0</v>
      </c>
      <c r="F296" s="792">
        <f t="shared" si="138"/>
        <v>0</v>
      </c>
      <c r="G296" s="792">
        <f t="shared" si="138"/>
        <v>0</v>
      </c>
      <c r="H296" s="792">
        <f t="shared" si="138"/>
        <v>0</v>
      </c>
      <c r="I296" s="792">
        <f t="shared" si="138"/>
        <v>0</v>
      </c>
      <c r="J296" s="792">
        <f t="shared" si="138"/>
        <v>0</v>
      </c>
      <c r="K296" s="792">
        <f t="shared" si="138"/>
        <v>0</v>
      </c>
      <c r="L296" s="792">
        <f t="shared" si="138"/>
        <v>0</v>
      </c>
      <c r="M296" s="792">
        <f t="shared" si="138"/>
        <v>0</v>
      </c>
    </row>
    <row r="297" spans="1:13" x14ac:dyDescent="0.2">
      <c r="A297" s="822" t="s">
        <v>449</v>
      </c>
      <c r="B297" s="820">
        <f>SUM(C297:M297)</f>
        <v>0</v>
      </c>
      <c r="C297" s="792">
        <f>IF(C$57&gt;25000,0.9*C296,C296)</f>
        <v>0</v>
      </c>
      <c r="D297" s="792">
        <f t="shared" ref="D297:M297" si="139">IF(D$57&gt;25000,0.9*D296,D296)</f>
        <v>0</v>
      </c>
      <c r="E297" s="792">
        <f t="shared" si="139"/>
        <v>0</v>
      </c>
      <c r="F297" s="792">
        <f t="shared" si="139"/>
        <v>0</v>
      </c>
      <c r="G297" s="792">
        <f t="shared" si="139"/>
        <v>0</v>
      </c>
      <c r="H297" s="792">
        <f t="shared" si="139"/>
        <v>0</v>
      </c>
      <c r="I297" s="792">
        <f t="shared" si="139"/>
        <v>0</v>
      </c>
      <c r="J297" s="792">
        <f t="shared" si="139"/>
        <v>0</v>
      </c>
      <c r="K297" s="792">
        <f t="shared" si="139"/>
        <v>0</v>
      </c>
      <c r="L297" s="792">
        <f t="shared" si="139"/>
        <v>0</v>
      </c>
      <c r="M297" s="792">
        <f t="shared" si="139"/>
        <v>0</v>
      </c>
    </row>
    <row r="298" spans="1:13" x14ac:dyDescent="0.2">
      <c r="A298" s="785" t="s">
        <v>450</v>
      </c>
      <c r="B298" s="824"/>
      <c r="C298" s="825" t="str">
        <f>IFERROR(C297/C296,"")</f>
        <v/>
      </c>
      <c r="D298" s="825" t="str">
        <f t="shared" ref="D298:M298" si="140">IFERROR(D297/D296,"")</f>
        <v/>
      </c>
      <c r="E298" s="825" t="str">
        <f t="shared" si="140"/>
        <v/>
      </c>
      <c r="F298" s="825" t="str">
        <f t="shared" si="140"/>
        <v/>
      </c>
      <c r="G298" s="825" t="str">
        <f t="shared" si="140"/>
        <v/>
      </c>
      <c r="H298" s="825" t="str">
        <f t="shared" si="140"/>
        <v/>
      </c>
      <c r="I298" s="825" t="str">
        <f t="shared" si="140"/>
        <v/>
      </c>
      <c r="J298" s="825" t="str">
        <f t="shared" si="140"/>
        <v/>
      </c>
      <c r="K298" s="825" t="str">
        <f t="shared" si="140"/>
        <v/>
      </c>
      <c r="L298" s="825" t="str">
        <f t="shared" si="140"/>
        <v/>
      </c>
      <c r="M298" s="825" t="str">
        <f t="shared" si="140"/>
        <v/>
      </c>
    </row>
    <row r="299" spans="1:13" x14ac:dyDescent="0.2">
      <c r="A299" s="826" t="s">
        <v>276</v>
      </c>
      <c r="B299" s="827">
        <f>IF(SUM(B301:B320)=B297,SUM(B301:B320),"Fout!")</f>
        <v>0</v>
      </c>
      <c r="C299" s="828"/>
      <c r="D299" s="828"/>
      <c r="E299" s="828"/>
      <c r="F299" s="828"/>
      <c r="G299" s="828"/>
      <c r="H299" s="828"/>
      <c r="I299" s="828"/>
      <c r="J299" s="828"/>
      <c r="K299" s="828"/>
      <c r="L299" s="828"/>
      <c r="M299" s="828"/>
    </row>
    <row r="300" spans="1:13" x14ac:dyDescent="0.2">
      <c r="A300" s="819" t="s">
        <v>451</v>
      </c>
      <c r="B300" s="841"/>
      <c r="C300" s="831"/>
      <c r="D300" s="831"/>
      <c r="E300" s="831"/>
      <c r="F300" s="831"/>
      <c r="G300" s="831"/>
      <c r="H300" s="831"/>
      <c r="I300" s="831"/>
      <c r="J300" s="831"/>
      <c r="K300" s="831"/>
      <c r="L300" s="831"/>
      <c r="M300" s="831"/>
    </row>
    <row r="301" spans="1:13" x14ac:dyDescent="0.2">
      <c r="A301" s="791" t="str">
        <f>IF(ISNUMBER(B289),IF(B289=$B$11,IF($B$11=$B$12,$B$12,IF($B$12-$B$11&gt;14,$B$11,$B$12)),IF(B289=DATE(YEAR(B289),MONTH($G$9),DAY($G$9)),B289,IF(B289&lt;=DATE(YEAR(B289),MONTH($G$10),DAY($G$10)),DATE(YEAR(B289),MONTH($G$10),DAY($G$10)),IF(B289&lt;=DATE(YEAR(B289),MONTH($G$11),DAY($G$11)),DATE(YEAR(B289),MONTH($G$11),DAY($G$11)),IF(B289&lt;=DATE(YEAR(B289),MONTH($G$12),DAY($G$12)),DATE(YEAR(B289),MONTH($G$12),DAY($G$12)),DATE(YEAR(B289)+1,MONTH($G$9),DAY($G$9))))))),"")</f>
        <v/>
      </c>
      <c r="B301" s="832" t="str">
        <f t="shared" ref="B301:B320" si="141">IF(SUM(C301:M301)&gt;0,SUM(C301:M301),"")</f>
        <v/>
      </c>
      <c r="C301" s="792" t="str">
        <f t="shared" ref="C301:M301" si="142">IF(ISNUMBER($A301),IF(C$296&gt;C$297,C$297/$B$292,C$296),"")</f>
        <v/>
      </c>
      <c r="D301" s="792" t="str">
        <f t="shared" si="142"/>
        <v/>
      </c>
      <c r="E301" s="792" t="str">
        <f t="shared" si="142"/>
        <v/>
      </c>
      <c r="F301" s="792" t="str">
        <f t="shared" si="142"/>
        <v/>
      </c>
      <c r="G301" s="792" t="str">
        <f t="shared" si="142"/>
        <v/>
      </c>
      <c r="H301" s="792" t="str">
        <f t="shared" si="142"/>
        <v/>
      </c>
      <c r="I301" s="792" t="str">
        <f t="shared" si="142"/>
        <v/>
      </c>
      <c r="J301" s="792" t="str">
        <f t="shared" si="142"/>
        <v/>
      </c>
      <c r="K301" s="792" t="str">
        <f t="shared" si="142"/>
        <v/>
      </c>
      <c r="L301" s="792" t="str">
        <f t="shared" si="142"/>
        <v/>
      </c>
      <c r="M301" s="792" t="str">
        <f t="shared" si="142"/>
        <v/>
      </c>
    </row>
    <row r="302" spans="1:13" x14ac:dyDescent="0.2">
      <c r="A302" s="791" t="str">
        <f>IF($B292&gt;1,IF(A301&lt;DATE(YEAR(A301),MONTH($G$10),DAY($G$10)),DATE(YEAR(A301),MONTH($G$10),DAY($G$10)),IF(A301&lt;DATE(YEAR(A301),MONTH($G$11),DAY($G$11)),DATE(YEAR(A301),MONTH($G$11),DAY($G$11)),IF(A301&lt;DATE(YEAR(A301),MONTH($G$12),DAY($G$12)),DATE(YEAR(A301),MONTH($G$12),DAY($G$12)),DATE(YEAR(A301)+1,MONTH($G$9),DAY($G$9))))),"")</f>
        <v/>
      </c>
      <c r="B302" s="832" t="str">
        <f t="shared" si="141"/>
        <v/>
      </c>
      <c r="C302" s="792" t="str">
        <f>IF(AND(ISNUMBER($A302),B$17&gt;B$18),C$297/$B$292,"")</f>
        <v/>
      </c>
      <c r="D302" s="792" t="str">
        <f t="shared" ref="D302:M302" si="143">IF(AND(ISNUMBER($A302),C$17&gt;C$18),D$297/$B$292,"")</f>
        <v/>
      </c>
      <c r="E302" s="792" t="str">
        <f t="shared" si="143"/>
        <v/>
      </c>
      <c r="F302" s="792" t="str">
        <f t="shared" si="143"/>
        <v/>
      </c>
      <c r="G302" s="792" t="str">
        <f t="shared" si="143"/>
        <v/>
      </c>
      <c r="H302" s="792" t="str">
        <f t="shared" si="143"/>
        <v/>
      </c>
      <c r="I302" s="792" t="str">
        <f t="shared" si="143"/>
        <v/>
      </c>
      <c r="J302" s="792" t="str">
        <f t="shared" si="143"/>
        <v/>
      </c>
      <c r="K302" s="792" t="str">
        <f t="shared" si="143"/>
        <v/>
      </c>
      <c r="L302" s="792" t="str">
        <f t="shared" si="143"/>
        <v/>
      </c>
      <c r="M302" s="792" t="str">
        <f t="shared" si="143"/>
        <v/>
      </c>
    </row>
    <row r="303" spans="1:13" x14ac:dyDescent="0.2">
      <c r="A303" s="791" t="str">
        <f>IF($B$292=COUNT($A$301:$A302),"",IF(A302&lt;DATE(YEAR(A302),MONTH($G$10),DAY($G$10)),DATE(YEAR(A302),MONTH($G$10),DAY($G$10)),IF(A302&lt;DATE(YEAR(A302),MONTH($G$11),DAY($G$11)),DATE(YEAR(A302),MONTH($G$11),DAY($G$11)),IF(A302&lt;DATE(YEAR(A302),MONTH($G$12),DAY($G$12)),DATE(YEAR(A302),MONTH($G$12),DAY($G$12)),DATE(YEAR(A302)+1,MONTH($G$9),DAY($G$9))))))</f>
        <v/>
      </c>
      <c r="B303" s="832" t="str">
        <f t="shared" si="141"/>
        <v/>
      </c>
      <c r="C303" s="792" t="str">
        <f t="shared" ref="C303:M303" si="144">IF(AND(ISNUMBER($A303),B$17&gt;B$18),C$297/$B$292,"")</f>
        <v/>
      </c>
      <c r="D303" s="792" t="str">
        <f t="shared" si="144"/>
        <v/>
      </c>
      <c r="E303" s="792" t="str">
        <f t="shared" si="144"/>
        <v/>
      </c>
      <c r="F303" s="792" t="str">
        <f t="shared" si="144"/>
        <v/>
      </c>
      <c r="G303" s="792" t="str">
        <f t="shared" si="144"/>
        <v/>
      </c>
      <c r="H303" s="792" t="str">
        <f t="shared" si="144"/>
        <v/>
      </c>
      <c r="I303" s="792" t="str">
        <f t="shared" si="144"/>
        <v/>
      </c>
      <c r="J303" s="792" t="str">
        <f t="shared" si="144"/>
        <v/>
      </c>
      <c r="K303" s="792" t="str">
        <f t="shared" si="144"/>
        <v/>
      </c>
      <c r="L303" s="792" t="str">
        <f t="shared" si="144"/>
        <v/>
      </c>
      <c r="M303" s="792" t="str">
        <f t="shared" si="144"/>
        <v/>
      </c>
    </row>
    <row r="304" spans="1:13" x14ac:dyDescent="0.2">
      <c r="A304" s="791" t="str">
        <f>IF($B$292=COUNT($A$301:$A303),"",IF(A303&lt;DATE(YEAR(A303),MONTH($G$10),DAY($G$10)),DATE(YEAR(A303),MONTH($G$10),DAY($G$10)),IF(A303&lt;DATE(YEAR(A303),MONTH($G$11),DAY($G$11)),DATE(YEAR(A303),MONTH($G$11),DAY($G$11)),IF(A303&lt;DATE(YEAR(A303),MONTH($G$12),DAY($G$12)),DATE(YEAR(A303),MONTH($G$12),DAY($G$12)),DATE(YEAR(A303)+1,MONTH($G$9),DAY($G$9))))))</f>
        <v/>
      </c>
      <c r="B304" s="832" t="str">
        <f t="shared" si="141"/>
        <v/>
      </c>
      <c r="C304" s="792" t="str">
        <f t="shared" ref="C304:M304" si="145">IF(AND(ISNUMBER($A304),B$17&gt;B$18),C$297/$B$292,"")</f>
        <v/>
      </c>
      <c r="D304" s="792" t="str">
        <f t="shared" si="145"/>
        <v/>
      </c>
      <c r="E304" s="792" t="str">
        <f t="shared" si="145"/>
        <v/>
      </c>
      <c r="F304" s="792" t="str">
        <f t="shared" si="145"/>
        <v/>
      </c>
      <c r="G304" s="792" t="str">
        <f t="shared" si="145"/>
        <v/>
      </c>
      <c r="H304" s="792" t="str">
        <f t="shared" si="145"/>
        <v/>
      </c>
      <c r="I304" s="792" t="str">
        <f t="shared" si="145"/>
        <v/>
      </c>
      <c r="J304" s="792" t="str">
        <f t="shared" si="145"/>
        <v/>
      </c>
      <c r="K304" s="792" t="str">
        <f t="shared" si="145"/>
        <v/>
      </c>
      <c r="L304" s="792" t="str">
        <f t="shared" si="145"/>
        <v/>
      </c>
      <c r="M304" s="792" t="str">
        <f t="shared" si="145"/>
        <v/>
      </c>
    </row>
    <row r="305" spans="1:13" x14ac:dyDescent="0.2">
      <c r="A305" s="791" t="str">
        <f>IF($B$292=COUNT($A$301:$A304),"",IF(A304&lt;DATE(YEAR(A304),MONTH($G$10),DAY($G$10)),DATE(YEAR(A304),MONTH($G$10),DAY($G$10)),IF(A304&lt;DATE(YEAR(A304),MONTH($G$11),DAY($G$11)),DATE(YEAR(A304),MONTH($G$11),DAY($G$11)),IF(A304&lt;DATE(YEAR(A304),MONTH($G$12),DAY($G$12)),DATE(YEAR(A304),MONTH($G$12),DAY($G$12)),DATE(YEAR(A304)+1,MONTH($G$9),DAY($G$9))))))</f>
        <v/>
      </c>
      <c r="B305" s="832" t="str">
        <f t="shared" si="141"/>
        <v/>
      </c>
      <c r="C305" s="792" t="str">
        <f t="shared" ref="C305:M305" si="146">IF(AND(ISNUMBER($A305),B$17&gt;B$18),C$297/$B$292,"")</f>
        <v/>
      </c>
      <c r="D305" s="792" t="str">
        <f t="shared" si="146"/>
        <v/>
      </c>
      <c r="E305" s="792" t="str">
        <f t="shared" si="146"/>
        <v/>
      </c>
      <c r="F305" s="792" t="str">
        <f t="shared" si="146"/>
        <v/>
      </c>
      <c r="G305" s="792" t="str">
        <f t="shared" si="146"/>
        <v/>
      </c>
      <c r="H305" s="792" t="str">
        <f t="shared" si="146"/>
        <v/>
      </c>
      <c r="I305" s="792" t="str">
        <f t="shared" si="146"/>
        <v/>
      </c>
      <c r="J305" s="792" t="str">
        <f t="shared" si="146"/>
        <v/>
      </c>
      <c r="K305" s="792" t="str">
        <f t="shared" si="146"/>
        <v/>
      </c>
      <c r="L305" s="792" t="str">
        <f t="shared" si="146"/>
        <v/>
      </c>
      <c r="M305" s="792" t="str">
        <f t="shared" si="146"/>
        <v/>
      </c>
    </row>
    <row r="306" spans="1:13" x14ac:dyDescent="0.2">
      <c r="A306" s="791" t="str">
        <f>IF($B$292=COUNT($A$301:$A305),"",IF(A305&lt;DATE(YEAR(A305),MONTH($G$10),DAY($G$10)),DATE(YEAR(A305),MONTH($G$10),DAY($G$10)),IF(A305&lt;DATE(YEAR(A305),MONTH($G$11),DAY($G$11)),DATE(YEAR(A305),MONTH($G$11),DAY($G$11)),IF(A305&lt;DATE(YEAR(A305),MONTH($G$12),DAY($G$12)),DATE(YEAR(A305),MONTH($G$12),DAY($G$12)),DATE(YEAR(A305)+1,MONTH($G$9),DAY($G$9))))))</f>
        <v/>
      </c>
      <c r="B306" s="832" t="str">
        <f t="shared" si="141"/>
        <v/>
      </c>
      <c r="C306" s="792" t="str">
        <f t="shared" ref="C306:M306" si="147">IF(AND(ISNUMBER($A306),B$17&gt;B$18),C$297/$B$292,"")</f>
        <v/>
      </c>
      <c r="D306" s="792" t="str">
        <f t="shared" si="147"/>
        <v/>
      </c>
      <c r="E306" s="792" t="str">
        <f t="shared" si="147"/>
        <v/>
      </c>
      <c r="F306" s="792" t="str">
        <f t="shared" si="147"/>
        <v/>
      </c>
      <c r="G306" s="792" t="str">
        <f t="shared" si="147"/>
        <v/>
      </c>
      <c r="H306" s="792" t="str">
        <f t="shared" si="147"/>
        <v/>
      </c>
      <c r="I306" s="792" t="str">
        <f t="shared" si="147"/>
        <v/>
      </c>
      <c r="J306" s="792" t="str">
        <f t="shared" si="147"/>
        <v/>
      </c>
      <c r="K306" s="792" t="str">
        <f t="shared" si="147"/>
        <v/>
      </c>
      <c r="L306" s="792" t="str">
        <f t="shared" si="147"/>
        <v/>
      </c>
      <c r="M306" s="792" t="str">
        <f t="shared" si="147"/>
        <v/>
      </c>
    </row>
    <row r="307" spans="1:13" x14ac:dyDescent="0.2">
      <c r="A307" s="791" t="str">
        <f>IF($B$292=COUNT($A$301:$A306),"",IF(A306&lt;DATE(YEAR(A306),MONTH($G$10),DAY($G$10)),DATE(YEAR(A306),MONTH($G$10),DAY($G$10)),IF(A306&lt;DATE(YEAR(A306),MONTH($G$11),DAY($G$11)),DATE(YEAR(A306),MONTH($G$11),DAY($G$11)),IF(A306&lt;DATE(YEAR(A306),MONTH($G$12),DAY($G$12)),DATE(YEAR(A306),MONTH($G$12),DAY($G$12)),DATE(YEAR(A306)+1,MONTH($G$9),DAY($G$9))))))</f>
        <v/>
      </c>
      <c r="B307" s="832" t="str">
        <f t="shared" si="141"/>
        <v/>
      </c>
      <c r="C307" s="792" t="str">
        <f t="shared" ref="C307:M307" si="148">IF(AND(ISNUMBER($A307),B$17&gt;B$18),C$297/$B$292,"")</f>
        <v/>
      </c>
      <c r="D307" s="792" t="str">
        <f t="shared" si="148"/>
        <v/>
      </c>
      <c r="E307" s="792" t="str">
        <f t="shared" si="148"/>
        <v/>
      </c>
      <c r="F307" s="792" t="str">
        <f t="shared" si="148"/>
        <v/>
      </c>
      <c r="G307" s="792" t="str">
        <f t="shared" si="148"/>
        <v/>
      </c>
      <c r="H307" s="792" t="str">
        <f t="shared" si="148"/>
        <v/>
      </c>
      <c r="I307" s="792" t="str">
        <f t="shared" si="148"/>
        <v/>
      </c>
      <c r="J307" s="792" t="str">
        <f t="shared" si="148"/>
        <v/>
      </c>
      <c r="K307" s="792" t="str">
        <f t="shared" si="148"/>
        <v/>
      </c>
      <c r="L307" s="792" t="str">
        <f t="shared" si="148"/>
        <v/>
      </c>
      <c r="M307" s="792" t="str">
        <f t="shared" si="148"/>
        <v/>
      </c>
    </row>
    <row r="308" spans="1:13" x14ac:dyDescent="0.2">
      <c r="A308" s="791" t="str">
        <f>IF($B$292=COUNT($A$301:$A307),"",IF(A307&lt;DATE(YEAR(A307),MONTH($G$10),DAY($G$10)),DATE(YEAR(A307),MONTH($G$10),DAY($G$10)),IF(A307&lt;DATE(YEAR(A307),MONTH($G$11),DAY($G$11)),DATE(YEAR(A307),MONTH($G$11),DAY($G$11)),IF(A307&lt;DATE(YEAR(A307),MONTH($G$12),DAY($G$12)),DATE(YEAR(A307),MONTH($G$12),DAY($G$12)),DATE(YEAR(A307)+1,MONTH($G$9),DAY($G$9))))))</f>
        <v/>
      </c>
      <c r="B308" s="832" t="str">
        <f t="shared" si="141"/>
        <v/>
      </c>
      <c r="C308" s="792" t="str">
        <f t="shared" ref="C308:M308" si="149">IF(AND(ISNUMBER($A308),B$17&gt;B$18),C$297/$B$292,"")</f>
        <v/>
      </c>
      <c r="D308" s="792" t="str">
        <f t="shared" si="149"/>
        <v/>
      </c>
      <c r="E308" s="792" t="str">
        <f t="shared" si="149"/>
        <v/>
      </c>
      <c r="F308" s="792" t="str">
        <f t="shared" si="149"/>
        <v/>
      </c>
      <c r="G308" s="792" t="str">
        <f t="shared" si="149"/>
        <v/>
      </c>
      <c r="H308" s="792" t="str">
        <f t="shared" si="149"/>
        <v/>
      </c>
      <c r="I308" s="792" t="str">
        <f t="shared" si="149"/>
        <v/>
      </c>
      <c r="J308" s="792" t="str">
        <f t="shared" si="149"/>
        <v/>
      </c>
      <c r="K308" s="792" t="str">
        <f t="shared" si="149"/>
        <v/>
      </c>
      <c r="L308" s="792" t="str">
        <f t="shared" si="149"/>
        <v/>
      </c>
      <c r="M308" s="792" t="str">
        <f t="shared" si="149"/>
        <v/>
      </c>
    </row>
    <row r="309" spans="1:13" x14ac:dyDescent="0.2">
      <c r="A309" s="791" t="str">
        <f>IF($B$292=COUNT($A$301:$A308),"",IF(A308&lt;DATE(YEAR(A308),MONTH($G$10),DAY($G$10)),DATE(YEAR(A308),MONTH($G$10),DAY($G$10)),IF(A308&lt;DATE(YEAR(A308),MONTH($G$11),DAY($G$11)),DATE(YEAR(A308),MONTH($G$11),DAY($G$11)),IF(A308&lt;DATE(YEAR(A308),MONTH($G$12),DAY($G$12)),DATE(YEAR(A308),MONTH($G$12),DAY($G$12)),DATE(YEAR(A308)+1,MONTH($G$9),DAY($G$9))))))</f>
        <v/>
      </c>
      <c r="B309" s="832" t="str">
        <f t="shared" si="141"/>
        <v/>
      </c>
      <c r="C309" s="792" t="str">
        <f t="shared" ref="C309:M309" si="150">IF(AND(ISNUMBER($A309),B$17&gt;B$18),C$297/$B$292,"")</f>
        <v/>
      </c>
      <c r="D309" s="792" t="str">
        <f t="shared" si="150"/>
        <v/>
      </c>
      <c r="E309" s="792" t="str">
        <f t="shared" si="150"/>
        <v/>
      </c>
      <c r="F309" s="792" t="str">
        <f t="shared" si="150"/>
        <v/>
      </c>
      <c r="G309" s="792" t="str">
        <f t="shared" si="150"/>
        <v/>
      </c>
      <c r="H309" s="792" t="str">
        <f t="shared" si="150"/>
        <v/>
      </c>
      <c r="I309" s="792" t="str">
        <f t="shared" si="150"/>
        <v/>
      </c>
      <c r="J309" s="792" t="str">
        <f t="shared" si="150"/>
        <v/>
      </c>
      <c r="K309" s="792" t="str">
        <f t="shared" si="150"/>
        <v/>
      </c>
      <c r="L309" s="792" t="str">
        <f t="shared" si="150"/>
        <v/>
      </c>
      <c r="M309" s="792" t="str">
        <f t="shared" si="150"/>
        <v/>
      </c>
    </row>
    <row r="310" spans="1:13" x14ac:dyDescent="0.2">
      <c r="A310" s="791" t="str">
        <f>IF($B$292=COUNT($A$301:$A309),"",IF(A309&lt;DATE(YEAR(A309),MONTH($G$10),DAY($G$10)),DATE(YEAR(A309),MONTH($G$10),DAY($G$10)),IF(A309&lt;DATE(YEAR(A309),MONTH($G$11),DAY($G$11)),DATE(YEAR(A309),MONTH($G$11),DAY($G$11)),IF(A309&lt;DATE(YEAR(A309),MONTH($G$12),DAY($G$12)),DATE(YEAR(A309),MONTH($G$12),DAY($G$12)),DATE(YEAR(A309)+1,MONTH($G$9),DAY($G$9))))))</f>
        <v/>
      </c>
      <c r="B310" s="832" t="str">
        <f t="shared" si="141"/>
        <v/>
      </c>
      <c r="C310" s="792" t="str">
        <f t="shared" ref="C310:M310" si="151">IF(AND(ISNUMBER($A310),B$17&gt;B$18),C$297/$B$292,"")</f>
        <v/>
      </c>
      <c r="D310" s="792" t="str">
        <f t="shared" si="151"/>
        <v/>
      </c>
      <c r="E310" s="792" t="str">
        <f t="shared" si="151"/>
        <v/>
      </c>
      <c r="F310" s="792" t="str">
        <f t="shared" si="151"/>
        <v/>
      </c>
      <c r="G310" s="792" t="str">
        <f t="shared" si="151"/>
        <v/>
      </c>
      <c r="H310" s="792" t="str">
        <f t="shared" si="151"/>
        <v/>
      </c>
      <c r="I310" s="792" t="str">
        <f t="shared" si="151"/>
        <v/>
      </c>
      <c r="J310" s="792" t="str">
        <f t="shared" si="151"/>
        <v/>
      </c>
      <c r="K310" s="792" t="str">
        <f t="shared" si="151"/>
        <v/>
      </c>
      <c r="L310" s="792" t="str">
        <f t="shared" si="151"/>
        <v/>
      </c>
      <c r="M310" s="792" t="str">
        <f t="shared" si="151"/>
        <v/>
      </c>
    </row>
    <row r="311" spans="1:13" x14ac:dyDescent="0.2">
      <c r="A311" s="791" t="str">
        <f>IF($B$292=COUNT($A$301:$A310),"",IF(A310&lt;DATE(YEAR(A310),MONTH($G$10),DAY($G$10)),DATE(YEAR(A310),MONTH($G$10),DAY($G$10)),IF(A310&lt;DATE(YEAR(A310),MONTH($G$11),DAY($G$11)),DATE(YEAR(A310),MONTH($G$11),DAY($G$11)),IF(A310&lt;DATE(YEAR(A310),MONTH($G$12),DAY($G$12)),DATE(YEAR(A310),MONTH($G$12),DAY($G$12)),DATE(YEAR(A310)+1,MONTH($G$9),DAY($G$9))))))</f>
        <v/>
      </c>
      <c r="B311" s="832" t="str">
        <f t="shared" si="141"/>
        <v/>
      </c>
      <c r="C311" s="792" t="str">
        <f t="shared" ref="C311:M311" si="152">IF(AND(ISNUMBER($A311),B$17&gt;B$18),C$297/$B$292,"")</f>
        <v/>
      </c>
      <c r="D311" s="792" t="str">
        <f t="shared" si="152"/>
        <v/>
      </c>
      <c r="E311" s="792" t="str">
        <f t="shared" si="152"/>
        <v/>
      </c>
      <c r="F311" s="792" t="str">
        <f t="shared" si="152"/>
        <v/>
      </c>
      <c r="G311" s="792" t="str">
        <f t="shared" si="152"/>
        <v/>
      </c>
      <c r="H311" s="792" t="str">
        <f t="shared" si="152"/>
        <v/>
      </c>
      <c r="I311" s="792" t="str">
        <f t="shared" si="152"/>
        <v/>
      </c>
      <c r="J311" s="792" t="str">
        <f t="shared" si="152"/>
        <v/>
      </c>
      <c r="K311" s="792" t="str">
        <f t="shared" si="152"/>
        <v/>
      </c>
      <c r="L311" s="792" t="str">
        <f t="shared" si="152"/>
        <v/>
      </c>
      <c r="M311" s="792" t="str">
        <f t="shared" si="152"/>
        <v/>
      </c>
    </row>
    <row r="312" spans="1:13" x14ac:dyDescent="0.2">
      <c r="A312" s="791" t="str">
        <f>IF($B$292=COUNT($A$301:$A311),"",IF(A311&lt;DATE(YEAR(A311),MONTH($G$10),DAY($G$10)),DATE(YEAR(A311),MONTH($G$10),DAY($G$10)),IF(A311&lt;DATE(YEAR(A311),MONTH($G$11),DAY($G$11)),DATE(YEAR(A311),MONTH($G$11),DAY($G$11)),IF(A311&lt;DATE(YEAR(A311),MONTH($G$12),DAY($G$12)),DATE(YEAR(A311),MONTH($G$12),DAY($G$12)),DATE(YEAR(A311)+1,MONTH($G$9),DAY($G$9))))))</f>
        <v/>
      </c>
      <c r="B312" s="832" t="str">
        <f t="shared" si="141"/>
        <v/>
      </c>
      <c r="C312" s="792" t="str">
        <f t="shared" ref="C312:M312" si="153">IF(AND(ISNUMBER($A312),B$17&gt;B$18),C$297/$B$292,"")</f>
        <v/>
      </c>
      <c r="D312" s="792" t="str">
        <f t="shared" si="153"/>
        <v/>
      </c>
      <c r="E312" s="792" t="str">
        <f t="shared" si="153"/>
        <v/>
      </c>
      <c r="F312" s="792" t="str">
        <f t="shared" si="153"/>
        <v/>
      </c>
      <c r="G312" s="792" t="str">
        <f t="shared" si="153"/>
        <v/>
      </c>
      <c r="H312" s="792" t="str">
        <f t="shared" si="153"/>
        <v/>
      </c>
      <c r="I312" s="792" t="str">
        <f t="shared" si="153"/>
        <v/>
      </c>
      <c r="J312" s="792" t="str">
        <f t="shared" si="153"/>
        <v/>
      </c>
      <c r="K312" s="792" t="str">
        <f t="shared" si="153"/>
        <v/>
      </c>
      <c r="L312" s="792" t="str">
        <f t="shared" si="153"/>
        <v/>
      </c>
      <c r="M312" s="792" t="str">
        <f t="shared" si="153"/>
        <v/>
      </c>
    </row>
    <row r="313" spans="1:13" x14ac:dyDescent="0.2">
      <c r="A313" s="791" t="str">
        <f>IF($B$292=COUNT($A$301:$A312),"",IF(A312&lt;DATE(YEAR(A312),MONTH($G$10),DAY($G$10)),DATE(YEAR(A312),MONTH($G$10),DAY($G$10)),IF(A312&lt;DATE(YEAR(A312),MONTH($G$11),DAY($G$11)),DATE(YEAR(A312),MONTH($G$11),DAY($G$11)),IF(A312&lt;DATE(YEAR(A312),MONTH($G$12),DAY($G$12)),DATE(YEAR(A312),MONTH($G$12),DAY($G$12)),DATE(YEAR(A312)+1,MONTH($G$9),DAY($G$9))))))</f>
        <v/>
      </c>
      <c r="B313" s="832" t="str">
        <f t="shared" si="141"/>
        <v/>
      </c>
      <c r="C313" s="792" t="str">
        <f t="shared" ref="C313:M313" si="154">IF(AND(ISNUMBER($A313),B$17&gt;B$18),C$297/$B$292,"")</f>
        <v/>
      </c>
      <c r="D313" s="792" t="str">
        <f t="shared" si="154"/>
        <v/>
      </c>
      <c r="E313" s="792" t="str">
        <f t="shared" si="154"/>
        <v/>
      </c>
      <c r="F313" s="792" t="str">
        <f t="shared" si="154"/>
        <v/>
      </c>
      <c r="G313" s="792" t="str">
        <f t="shared" si="154"/>
        <v/>
      </c>
      <c r="H313" s="792" t="str">
        <f t="shared" si="154"/>
        <v/>
      </c>
      <c r="I313" s="792" t="str">
        <f t="shared" si="154"/>
        <v/>
      </c>
      <c r="J313" s="792" t="str">
        <f t="shared" si="154"/>
        <v/>
      </c>
      <c r="K313" s="792" t="str">
        <f t="shared" si="154"/>
        <v/>
      </c>
      <c r="L313" s="792" t="str">
        <f t="shared" si="154"/>
        <v/>
      </c>
      <c r="M313" s="792" t="str">
        <f t="shared" si="154"/>
        <v/>
      </c>
    </row>
    <row r="314" spans="1:13" x14ac:dyDescent="0.2">
      <c r="A314" s="791" t="str">
        <f>IF($B$292=COUNT($A$301:$A313),"",IF(A313&lt;DATE(YEAR(A313),MONTH($G$10),DAY($G$10)),DATE(YEAR(A313),MONTH($G$10),DAY($G$10)),IF(A313&lt;DATE(YEAR(A313),MONTH($G$11),DAY($G$11)),DATE(YEAR(A313),MONTH($G$11),DAY($G$11)),IF(A313&lt;DATE(YEAR(A313),MONTH($G$12),DAY($G$12)),DATE(YEAR(A313),MONTH($G$12),DAY($G$12)),DATE(YEAR(A313)+1,MONTH($G$9),DAY($G$9))))))</f>
        <v/>
      </c>
      <c r="B314" s="832" t="str">
        <f t="shared" si="141"/>
        <v/>
      </c>
      <c r="C314" s="792" t="str">
        <f t="shared" ref="C314:M314" si="155">IF(AND(ISNUMBER($A314),B$17&gt;B$18),C$297/$B$292,"")</f>
        <v/>
      </c>
      <c r="D314" s="792" t="str">
        <f t="shared" si="155"/>
        <v/>
      </c>
      <c r="E314" s="792" t="str">
        <f t="shared" si="155"/>
        <v/>
      </c>
      <c r="F314" s="792" t="str">
        <f t="shared" si="155"/>
        <v/>
      </c>
      <c r="G314" s="792" t="str">
        <f t="shared" si="155"/>
        <v/>
      </c>
      <c r="H314" s="792" t="str">
        <f t="shared" si="155"/>
        <v/>
      </c>
      <c r="I314" s="792" t="str">
        <f t="shared" si="155"/>
        <v/>
      </c>
      <c r="J314" s="792" t="str">
        <f t="shared" si="155"/>
        <v/>
      </c>
      <c r="K314" s="792" t="str">
        <f t="shared" si="155"/>
        <v/>
      </c>
      <c r="L314" s="792" t="str">
        <f t="shared" si="155"/>
        <v/>
      </c>
      <c r="M314" s="792" t="str">
        <f t="shared" si="155"/>
        <v/>
      </c>
    </row>
    <row r="315" spans="1:13" x14ac:dyDescent="0.2">
      <c r="A315" s="791" t="str">
        <f>IF($B$292=COUNT($A$301:$A314),"",IF(A314&lt;DATE(YEAR(A314),MONTH($G$10),DAY($G$10)),DATE(YEAR(A314),MONTH($G$10),DAY($G$10)),IF(A314&lt;DATE(YEAR(A314),MONTH($G$11),DAY($G$11)),DATE(YEAR(A314),MONTH($G$11),DAY($G$11)),IF(A314&lt;DATE(YEAR(A314),MONTH($G$12),DAY($G$12)),DATE(YEAR(A314),MONTH($G$12),DAY($G$12)),DATE(YEAR(A314)+1,MONTH($G$9),DAY($G$9))))))</f>
        <v/>
      </c>
      <c r="B315" s="832" t="str">
        <f t="shared" si="141"/>
        <v/>
      </c>
      <c r="C315" s="792" t="str">
        <f t="shared" ref="C315:M315" si="156">IF(AND(ISNUMBER($A315),B$17&gt;B$18),C$297/$B$292,"")</f>
        <v/>
      </c>
      <c r="D315" s="792" t="str">
        <f t="shared" si="156"/>
        <v/>
      </c>
      <c r="E315" s="792" t="str">
        <f t="shared" si="156"/>
        <v/>
      </c>
      <c r="F315" s="792" t="str">
        <f t="shared" si="156"/>
        <v/>
      </c>
      <c r="G315" s="792" t="str">
        <f t="shared" si="156"/>
        <v/>
      </c>
      <c r="H315" s="792" t="str">
        <f t="shared" si="156"/>
        <v/>
      </c>
      <c r="I315" s="792" t="str">
        <f t="shared" si="156"/>
        <v/>
      </c>
      <c r="J315" s="792" t="str">
        <f t="shared" si="156"/>
        <v/>
      </c>
      <c r="K315" s="792" t="str">
        <f t="shared" si="156"/>
        <v/>
      </c>
      <c r="L315" s="792" t="str">
        <f t="shared" si="156"/>
        <v/>
      </c>
      <c r="M315" s="792" t="str">
        <f t="shared" si="156"/>
        <v/>
      </c>
    </row>
    <row r="316" spans="1:13" x14ac:dyDescent="0.2">
      <c r="A316" s="791" t="str">
        <f>IF($B$292=COUNT($A$301:$A315),"",IF(A315&lt;DATE(YEAR(A315),MONTH($G$10),DAY($G$10)),DATE(YEAR(A315),MONTH($G$10),DAY($G$10)),IF(A315&lt;DATE(YEAR(A315),MONTH($G$11),DAY($G$11)),DATE(YEAR(A315),MONTH($G$11),DAY($G$11)),IF(A315&lt;DATE(YEAR(A315),MONTH($G$12),DAY($G$12)),DATE(YEAR(A315),MONTH($G$12),DAY($G$12)),DATE(YEAR(A315)+1,MONTH($G$9),DAY($G$9))))))</f>
        <v/>
      </c>
      <c r="B316" s="832" t="str">
        <f t="shared" si="141"/>
        <v/>
      </c>
      <c r="C316" s="792" t="str">
        <f t="shared" ref="C316:M316" si="157">IF(AND(ISNUMBER($A316),B$17&gt;B$18),C$297/$B$292,"")</f>
        <v/>
      </c>
      <c r="D316" s="792" t="str">
        <f t="shared" si="157"/>
        <v/>
      </c>
      <c r="E316" s="792" t="str">
        <f t="shared" si="157"/>
        <v/>
      </c>
      <c r="F316" s="792" t="str">
        <f t="shared" si="157"/>
        <v/>
      </c>
      <c r="G316" s="792" t="str">
        <f t="shared" si="157"/>
        <v/>
      </c>
      <c r="H316" s="792" t="str">
        <f t="shared" si="157"/>
        <v/>
      </c>
      <c r="I316" s="792" t="str">
        <f t="shared" si="157"/>
        <v/>
      </c>
      <c r="J316" s="792" t="str">
        <f t="shared" si="157"/>
        <v/>
      </c>
      <c r="K316" s="792" t="str">
        <f t="shared" si="157"/>
        <v/>
      </c>
      <c r="L316" s="792" t="str">
        <f t="shared" si="157"/>
        <v/>
      </c>
      <c r="M316" s="792" t="str">
        <f t="shared" si="157"/>
        <v/>
      </c>
    </row>
    <row r="317" spans="1:13" x14ac:dyDescent="0.2">
      <c r="A317" s="791" t="str">
        <f>IF($B$292=COUNT($A$301:$A316),"",IF(A316&lt;DATE(YEAR(A316),MONTH($G$10),DAY($G$10)),DATE(YEAR(A316),MONTH($G$10),DAY($G$10)),IF(A316&lt;DATE(YEAR(A316),MONTH($G$11),DAY($G$11)),DATE(YEAR(A316),MONTH($G$11),DAY($G$11)),IF(A316&lt;DATE(YEAR(A316),MONTH($G$12),DAY($G$12)),DATE(YEAR(A316),MONTH($G$12),DAY($G$12)),DATE(YEAR(A316)+1,MONTH($G$9),DAY($G$9))))))</f>
        <v/>
      </c>
      <c r="B317" s="832" t="str">
        <f t="shared" si="141"/>
        <v/>
      </c>
      <c r="C317" s="792" t="str">
        <f t="shared" ref="C317:M317" si="158">IF(AND(ISNUMBER($A317),B$17&gt;B$18),C$297/$B$292,"")</f>
        <v/>
      </c>
      <c r="D317" s="792" t="str">
        <f t="shared" si="158"/>
        <v/>
      </c>
      <c r="E317" s="792" t="str">
        <f t="shared" si="158"/>
        <v/>
      </c>
      <c r="F317" s="792" t="str">
        <f t="shared" si="158"/>
        <v/>
      </c>
      <c r="G317" s="792" t="str">
        <f t="shared" si="158"/>
        <v/>
      </c>
      <c r="H317" s="792" t="str">
        <f t="shared" si="158"/>
        <v/>
      </c>
      <c r="I317" s="792" t="str">
        <f t="shared" si="158"/>
        <v/>
      </c>
      <c r="J317" s="792" t="str">
        <f t="shared" si="158"/>
        <v/>
      </c>
      <c r="K317" s="792" t="str">
        <f t="shared" si="158"/>
        <v/>
      </c>
      <c r="L317" s="792" t="str">
        <f t="shared" si="158"/>
        <v/>
      </c>
      <c r="M317" s="792" t="str">
        <f t="shared" si="158"/>
        <v/>
      </c>
    </row>
    <row r="318" spans="1:13" x14ac:dyDescent="0.2">
      <c r="A318" s="791" t="str">
        <f>IF($B$292=COUNT($A$301:$A317),"",IF(A317&lt;DATE(YEAR(A317),MONTH($G$10),DAY($G$10)),DATE(YEAR(A317),MONTH($G$10),DAY($G$10)),IF(A317&lt;DATE(YEAR(A317),MONTH($G$11),DAY($G$11)),DATE(YEAR(A317),MONTH($G$11),DAY($G$11)),IF(A317&lt;DATE(YEAR(A317),MONTH($G$12),DAY($G$12)),DATE(YEAR(A317),MONTH($G$12),DAY($G$12)),DATE(YEAR(A317)+1,MONTH($G$9),DAY($G$9))))))</f>
        <v/>
      </c>
      <c r="B318" s="832" t="str">
        <f t="shared" si="141"/>
        <v/>
      </c>
      <c r="C318" s="792" t="str">
        <f t="shared" ref="C318:M318" si="159">IF(AND(ISNUMBER($A318),B$17&gt;B$18),C$297/$B$292,"")</f>
        <v/>
      </c>
      <c r="D318" s="792" t="str">
        <f t="shared" si="159"/>
        <v/>
      </c>
      <c r="E318" s="792" t="str">
        <f t="shared" si="159"/>
        <v/>
      </c>
      <c r="F318" s="792" t="str">
        <f t="shared" si="159"/>
        <v/>
      </c>
      <c r="G318" s="792" t="str">
        <f t="shared" si="159"/>
        <v/>
      </c>
      <c r="H318" s="792" t="str">
        <f t="shared" si="159"/>
        <v/>
      </c>
      <c r="I318" s="792" t="str">
        <f t="shared" si="159"/>
        <v/>
      </c>
      <c r="J318" s="792" t="str">
        <f t="shared" si="159"/>
        <v/>
      </c>
      <c r="K318" s="792" t="str">
        <f t="shared" si="159"/>
        <v/>
      </c>
      <c r="L318" s="792" t="str">
        <f t="shared" si="159"/>
        <v/>
      </c>
      <c r="M318" s="792" t="str">
        <f t="shared" si="159"/>
        <v/>
      </c>
    </row>
    <row r="319" spans="1:13" x14ac:dyDescent="0.2">
      <c r="A319" s="791" t="str">
        <f>IF($B$292=COUNT($A$301:$A318),"",IF(A318&lt;DATE(YEAR(A318),MONTH($G$10),DAY($G$10)),DATE(YEAR(A318),MONTH($G$10),DAY($G$10)),IF(A318&lt;DATE(YEAR(A318),MONTH($G$11),DAY($G$11)),DATE(YEAR(A318),MONTH($G$11),DAY($G$11)),IF(A318&lt;DATE(YEAR(A318),MONTH($G$12),DAY($G$12)),DATE(YEAR(A318),MONTH($G$12),DAY($G$12)),DATE(YEAR(A318)+1,MONTH($G$9),DAY($G$9))))))</f>
        <v/>
      </c>
      <c r="B319" s="832" t="str">
        <f t="shared" si="141"/>
        <v/>
      </c>
      <c r="C319" s="792" t="str">
        <f t="shared" ref="C319:M319" si="160">IF(AND(ISNUMBER($A319),B$17&gt;B$18),C$297/$B$292,"")</f>
        <v/>
      </c>
      <c r="D319" s="792" t="str">
        <f t="shared" si="160"/>
        <v/>
      </c>
      <c r="E319" s="792" t="str">
        <f t="shared" si="160"/>
        <v/>
      </c>
      <c r="F319" s="792" t="str">
        <f t="shared" si="160"/>
        <v/>
      </c>
      <c r="G319" s="792" t="str">
        <f t="shared" si="160"/>
        <v/>
      </c>
      <c r="H319" s="792" t="str">
        <f t="shared" si="160"/>
        <v/>
      </c>
      <c r="I319" s="792" t="str">
        <f t="shared" si="160"/>
        <v/>
      </c>
      <c r="J319" s="792" t="str">
        <f t="shared" si="160"/>
        <v/>
      </c>
      <c r="K319" s="792" t="str">
        <f t="shared" si="160"/>
        <v/>
      </c>
      <c r="L319" s="792" t="str">
        <f t="shared" si="160"/>
        <v/>
      </c>
      <c r="M319" s="792" t="str">
        <f t="shared" si="160"/>
        <v/>
      </c>
    </row>
    <row r="320" spans="1:13" x14ac:dyDescent="0.2">
      <c r="A320" s="791" t="str">
        <f>IF($B$292=COUNT($A$301:$A319),"",IF(A319&lt;DATE(YEAR(A319),MONTH($G$10),DAY($G$10)),DATE(YEAR(A319),MONTH($G$10),DAY($G$10)),IF(A319&lt;DATE(YEAR(A319),MONTH($G$11),DAY($G$11)),DATE(YEAR(A319),MONTH($G$11),DAY($G$11)),IF(A319&lt;DATE(YEAR(A319),MONTH($G$12),DAY($G$12)),DATE(YEAR(A319),MONTH($G$12),DAY($G$12)),DATE(YEAR(A319)+1,MONTH($G$9),DAY($G$9))))))</f>
        <v/>
      </c>
      <c r="B320" s="832" t="str">
        <f t="shared" si="141"/>
        <v/>
      </c>
      <c r="C320" s="792" t="str">
        <f t="shared" ref="C320:M320" si="161">IF(AND(ISNUMBER($A320),B$17&gt;B$18),C$297/$B$292,"")</f>
        <v/>
      </c>
      <c r="D320" s="792" t="str">
        <f t="shared" si="161"/>
        <v/>
      </c>
      <c r="E320" s="792" t="str">
        <f t="shared" si="161"/>
        <v/>
      </c>
      <c r="F320" s="792" t="str">
        <f t="shared" si="161"/>
        <v/>
      </c>
      <c r="G320" s="792" t="str">
        <f t="shared" si="161"/>
        <v/>
      </c>
      <c r="H320" s="792" t="str">
        <f t="shared" si="161"/>
        <v/>
      </c>
      <c r="I320" s="792" t="str">
        <f t="shared" si="161"/>
        <v/>
      </c>
      <c r="J320" s="792" t="str">
        <f t="shared" si="161"/>
        <v/>
      </c>
      <c r="K320" s="792" t="str">
        <f t="shared" si="161"/>
        <v/>
      </c>
      <c r="L320" s="792" t="str">
        <f t="shared" si="161"/>
        <v/>
      </c>
      <c r="M320" s="792" t="str">
        <f t="shared" si="161"/>
        <v/>
      </c>
    </row>
    <row r="321" spans="1:13" ht="13.5" thickBot="1" x14ac:dyDescent="0.25"/>
    <row r="322" spans="1:13" x14ac:dyDescent="0.2">
      <c r="A322" s="833" t="s">
        <v>463</v>
      </c>
      <c r="B322" s="834"/>
      <c r="C322" s="835"/>
      <c r="D322" s="835"/>
      <c r="E322" s="835"/>
      <c r="F322" s="835"/>
      <c r="G322" s="835"/>
      <c r="H322" s="835"/>
      <c r="I322" s="835"/>
      <c r="J322" s="835"/>
      <c r="K322" s="835"/>
      <c r="L322" s="835"/>
      <c r="M322" s="835"/>
    </row>
    <row r="323" spans="1:13" x14ac:dyDescent="0.2">
      <c r="A323" s="836" t="s">
        <v>414</v>
      </c>
      <c r="B323" s="837" t="str">
        <f>IF(ISNUMBER($A$48),IF($A$48&lt;$B$8,$B$8,$A$48),"")</f>
        <v/>
      </c>
      <c r="C323" s="766"/>
      <c r="D323" s="766"/>
      <c r="E323" s="766"/>
      <c r="F323" s="766"/>
      <c r="G323" s="766"/>
      <c r="H323" s="766"/>
      <c r="I323" s="766"/>
      <c r="J323" s="766"/>
      <c r="K323" s="766"/>
      <c r="L323" s="766"/>
      <c r="M323" s="766"/>
    </row>
    <row r="324" spans="1:13" x14ac:dyDescent="0.2">
      <c r="A324" s="836" t="s">
        <v>415</v>
      </c>
      <c r="B324" s="837" t="str">
        <f>IF(ISNUMBER($B$48),$B$48,"")</f>
        <v/>
      </c>
      <c r="C324" s="766"/>
      <c r="D324" s="766"/>
      <c r="E324" s="766"/>
      <c r="F324" s="766"/>
      <c r="G324" s="766"/>
      <c r="H324" s="766"/>
      <c r="I324" s="766"/>
      <c r="J324" s="766"/>
      <c r="K324" s="766"/>
      <c r="L324" s="766"/>
      <c r="M324" s="766"/>
    </row>
    <row r="325" spans="1:13" x14ac:dyDescent="0.2">
      <c r="A325" s="836" t="s">
        <v>453</v>
      </c>
      <c r="B325" s="839">
        <f>IF(OR(B323="",B324=""),0,DAYS360(B323,B324)/30)</f>
        <v>0</v>
      </c>
      <c r="C325" s="766"/>
      <c r="D325" s="766"/>
      <c r="E325" s="766"/>
      <c r="F325" s="766"/>
      <c r="G325" s="766"/>
      <c r="H325" s="766"/>
      <c r="I325" s="766"/>
      <c r="J325" s="766"/>
      <c r="K325" s="766"/>
      <c r="L325" s="766"/>
      <c r="M325" s="766"/>
    </row>
    <row r="326" spans="1:13" x14ac:dyDescent="0.2">
      <c r="A326" s="836" t="s">
        <v>416</v>
      </c>
      <c r="B326" s="839">
        <f>IF($B324="",0,IF(AND($A335=$B$11,$A335=$B$12),IF(IFERROR(ROUNDDOWN(1+(DAYS360($A335,$B324)-1)/90,0),0)&lt;1,1,ROUNDDOWN(1+(DAYS360($A335,$B324)-1)/90,0)),IF(AND($A335=$B$11,$B$12-$B$11&gt;14),IF(IFERROR(ROUNDDOWN(1+(DAYS360($A335,$B324)-1)/90,0),0)&lt;1,1,ROUNDDOWN(1+(DAYS360($A335,$B324)-1)/90,0)),IF(IFERROR(ROUNDDOWN(1+(DAYS360($A335,$B324)-1)/90,0),0)&lt;1,1,ROUNDDOWN(1+(DAYS360($A335,$B324)-1)/90,0)))))</f>
        <v>0</v>
      </c>
      <c r="C326" s="766"/>
      <c r="D326" s="766"/>
      <c r="E326" s="766"/>
      <c r="F326" s="766"/>
      <c r="G326" s="766"/>
      <c r="H326" s="766"/>
      <c r="I326" s="766"/>
      <c r="J326" s="766"/>
      <c r="K326" s="766"/>
      <c r="L326" s="766"/>
      <c r="M326" s="766"/>
    </row>
    <row r="327" spans="1:13" x14ac:dyDescent="0.2">
      <c r="A327" s="840"/>
      <c r="B327" s="766"/>
      <c r="C327" s="766"/>
      <c r="D327" s="766"/>
      <c r="E327" s="766"/>
      <c r="F327" s="766"/>
      <c r="G327" s="766"/>
      <c r="H327" s="766"/>
      <c r="I327" s="766"/>
      <c r="J327" s="766"/>
      <c r="K327" s="766"/>
      <c r="L327" s="766"/>
      <c r="M327" s="766"/>
    </row>
    <row r="328" spans="1:13" x14ac:dyDescent="0.2">
      <c r="A328" s="840"/>
      <c r="B328" s="766"/>
      <c r="C328" s="766"/>
      <c r="D328" s="766"/>
      <c r="E328" s="766"/>
      <c r="F328" s="766"/>
      <c r="G328" s="766"/>
      <c r="H328" s="766"/>
      <c r="I328" s="766"/>
      <c r="J328" s="766"/>
      <c r="K328" s="766"/>
      <c r="L328" s="766"/>
      <c r="M328" s="766"/>
    </row>
    <row r="329" spans="1:13" x14ac:dyDescent="0.2">
      <c r="A329" s="816"/>
      <c r="B329" s="817" t="s">
        <v>64</v>
      </c>
      <c r="C329" s="818" t="s">
        <v>439</v>
      </c>
      <c r="D329" s="786" t="s">
        <v>424</v>
      </c>
      <c r="E329" s="786" t="s">
        <v>425</v>
      </c>
      <c r="F329" s="786" t="s">
        <v>426</v>
      </c>
      <c r="G329" s="786" t="s">
        <v>427</v>
      </c>
      <c r="H329" s="786" t="s">
        <v>428</v>
      </c>
      <c r="I329" s="786" t="s">
        <v>429</v>
      </c>
      <c r="J329" s="786" t="s">
        <v>430</v>
      </c>
      <c r="K329" s="786" t="s">
        <v>431</v>
      </c>
      <c r="L329" s="786" t="s">
        <v>432</v>
      </c>
      <c r="M329" s="786" t="s">
        <v>433</v>
      </c>
    </row>
    <row r="330" spans="1:13" x14ac:dyDescent="0.2">
      <c r="A330" s="819" t="s">
        <v>434</v>
      </c>
      <c r="B330" s="820">
        <f>$N$48</f>
        <v>0</v>
      </c>
      <c r="C330" s="792">
        <f t="shared" ref="C330:M330" si="162">C48</f>
        <v>0</v>
      </c>
      <c r="D330" s="792">
        <f t="shared" si="162"/>
        <v>0</v>
      </c>
      <c r="E330" s="792">
        <f t="shared" si="162"/>
        <v>0</v>
      </c>
      <c r="F330" s="792">
        <f t="shared" si="162"/>
        <v>0</v>
      </c>
      <c r="G330" s="792">
        <f t="shared" si="162"/>
        <v>0</v>
      </c>
      <c r="H330" s="792">
        <f t="shared" si="162"/>
        <v>0</v>
      </c>
      <c r="I330" s="792">
        <f t="shared" si="162"/>
        <v>0</v>
      </c>
      <c r="J330" s="792">
        <f t="shared" si="162"/>
        <v>0</v>
      </c>
      <c r="K330" s="792">
        <f t="shared" si="162"/>
        <v>0</v>
      </c>
      <c r="L330" s="792">
        <f t="shared" si="162"/>
        <v>0</v>
      </c>
      <c r="M330" s="792">
        <f t="shared" si="162"/>
        <v>0</v>
      </c>
    </row>
    <row r="331" spans="1:13" x14ac:dyDescent="0.2">
      <c r="A331" s="822" t="s">
        <v>449</v>
      </c>
      <c r="B331" s="820">
        <f>SUM(C331:M331)</f>
        <v>0</v>
      </c>
      <c r="C331" s="792">
        <f>IF(C$57&gt;25000,0.9*C330,C330)</f>
        <v>0</v>
      </c>
      <c r="D331" s="792">
        <f t="shared" ref="D331:M331" si="163">IF(D$57&gt;25000,0.9*D330,D330)</f>
        <v>0</v>
      </c>
      <c r="E331" s="792">
        <f t="shared" si="163"/>
        <v>0</v>
      </c>
      <c r="F331" s="792">
        <f t="shared" si="163"/>
        <v>0</v>
      </c>
      <c r="G331" s="792">
        <f t="shared" si="163"/>
        <v>0</v>
      </c>
      <c r="H331" s="792">
        <f t="shared" si="163"/>
        <v>0</v>
      </c>
      <c r="I331" s="792">
        <f t="shared" si="163"/>
        <v>0</v>
      </c>
      <c r="J331" s="792">
        <f t="shared" si="163"/>
        <v>0</v>
      </c>
      <c r="K331" s="792">
        <f t="shared" si="163"/>
        <v>0</v>
      </c>
      <c r="L331" s="792">
        <f t="shared" si="163"/>
        <v>0</v>
      </c>
      <c r="M331" s="792">
        <f t="shared" si="163"/>
        <v>0</v>
      </c>
    </row>
    <row r="332" spans="1:13" x14ac:dyDescent="0.2">
      <c r="A332" s="785" t="s">
        <v>450</v>
      </c>
      <c r="B332" s="824"/>
      <c r="C332" s="825" t="str">
        <f>IFERROR(C331/C330,"")</f>
        <v/>
      </c>
      <c r="D332" s="825" t="str">
        <f t="shared" ref="D332:M332" si="164">IFERROR(D331/D330,"")</f>
        <v/>
      </c>
      <c r="E332" s="825" t="str">
        <f t="shared" si="164"/>
        <v/>
      </c>
      <c r="F332" s="825" t="str">
        <f t="shared" si="164"/>
        <v/>
      </c>
      <c r="G332" s="825" t="str">
        <f t="shared" si="164"/>
        <v/>
      </c>
      <c r="H332" s="825" t="str">
        <f t="shared" si="164"/>
        <v/>
      </c>
      <c r="I332" s="825" t="str">
        <f t="shared" si="164"/>
        <v/>
      </c>
      <c r="J332" s="825" t="str">
        <f t="shared" si="164"/>
        <v/>
      </c>
      <c r="K332" s="825" t="str">
        <f t="shared" si="164"/>
        <v/>
      </c>
      <c r="L332" s="825" t="str">
        <f t="shared" si="164"/>
        <v/>
      </c>
      <c r="M332" s="825" t="str">
        <f t="shared" si="164"/>
        <v/>
      </c>
    </row>
    <row r="333" spans="1:13" x14ac:dyDescent="0.2">
      <c r="A333" s="826" t="s">
        <v>276</v>
      </c>
      <c r="B333" s="827">
        <f>IF(SUM(B335:B354)=B331,SUM(B335:B354),"Fout!")</f>
        <v>0</v>
      </c>
      <c r="C333" s="828"/>
      <c r="D333" s="828"/>
      <c r="E333" s="828"/>
      <c r="F333" s="828"/>
      <c r="G333" s="828"/>
      <c r="H333" s="828"/>
      <c r="I333" s="828"/>
      <c r="J333" s="828"/>
      <c r="K333" s="828"/>
      <c r="L333" s="828"/>
      <c r="M333" s="828"/>
    </row>
    <row r="334" spans="1:13" x14ac:dyDescent="0.2">
      <c r="A334" s="819" t="s">
        <v>451</v>
      </c>
      <c r="B334" s="841"/>
      <c r="C334" s="831"/>
      <c r="D334" s="831"/>
      <c r="E334" s="831"/>
      <c r="F334" s="831"/>
      <c r="G334" s="831"/>
      <c r="H334" s="831"/>
      <c r="I334" s="831"/>
      <c r="J334" s="831"/>
      <c r="K334" s="831"/>
      <c r="L334" s="831"/>
      <c r="M334" s="831"/>
    </row>
    <row r="335" spans="1:13" x14ac:dyDescent="0.2">
      <c r="A335" s="791" t="str">
        <f>IF(ISNUMBER(B323),IF(B323=$B$11,IF($B$11=$B$12,$B$12,IF($B$12-$B$11&gt;14,$B$11,$B$12)),IF(B323=DATE(YEAR(B323),MONTH($G$9),DAY($G$9)),B323,IF(B323&lt;=DATE(YEAR(B323),MONTH($G$10),DAY($G$10)),DATE(YEAR(B323),MONTH($G$10),DAY($G$10)),IF(B323&lt;=DATE(YEAR(B323),MONTH($G$11),DAY($G$11)),DATE(YEAR(B323),MONTH($G$11),DAY($G$11)),IF(B323&lt;=DATE(YEAR(B323),MONTH($G$12),DAY($G$12)),DATE(YEAR(B323),MONTH($G$12),DAY($G$12)),DATE(YEAR(B323)+1,MONTH($G$9),DAY($G$9))))))),"")</f>
        <v/>
      </c>
      <c r="B335" s="832" t="str">
        <f t="shared" ref="B335:B354" si="165">IF(SUM(C335:M335)&gt;0,SUM(C335:M335),"")</f>
        <v/>
      </c>
      <c r="C335" s="792" t="str">
        <f>IF(ISNUMBER($A335),IF(C$330&gt;C$331,C$331/$B$326,C$330),"")</f>
        <v/>
      </c>
      <c r="D335" s="792" t="str">
        <f t="shared" ref="D335:M335" si="166">IF(ISNUMBER($A335),IF(D$330&gt;D$331,D$331/$B$326,D$330),"")</f>
        <v/>
      </c>
      <c r="E335" s="792" t="str">
        <f t="shared" si="166"/>
        <v/>
      </c>
      <c r="F335" s="792" t="str">
        <f t="shared" si="166"/>
        <v/>
      </c>
      <c r="G335" s="792" t="str">
        <f t="shared" si="166"/>
        <v/>
      </c>
      <c r="H335" s="792" t="str">
        <f t="shared" si="166"/>
        <v/>
      </c>
      <c r="I335" s="792" t="str">
        <f t="shared" si="166"/>
        <v/>
      </c>
      <c r="J335" s="792" t="str">
        <f t="shared" si="166"/>
        <v/>
      </c>
      <c r="K335" s="792" t="str">
        <f t="shared" si="166"/>
        <v/>
      </c>
      <c r="L335" s="792" t="str">
        <f t="shared" si="166"/>
        <v/>
      </c>
      <c r="M335" s="792" t="str">
        <f t="shared" si="166"/>
        <v/>
      </c>
    </row>
    <row r="336" spans="1:13" x14ac:dyDescent="0.2">
      <c r="A336" s="791" t="str">
        <f>IF($B326&gt;1,IF(A335&lt;DATE(YEAR(A335),MONTH($G$10),DAY($G$10)),DATE(YEAR(A335),MONTH($G$10),DAY($G$10)),IF(A335&lt;DATE(YEAR(A335),MONTH($G$11),DAY($G$11)),DATE(YEAR(A335),MONTH($G$11),DAY($G$11)),IF(A335&lt;DATE(YEAR(A335),MONTH($G$12),DAY($G$12)),DATE(YEAR(A335),MONTH($G$12),DAY($G$12)),DATE(YEAR(A335)+1,MONTH($G$9),DAY($G$9))))),"")</f>
        <v/>
      </c>
      <c r="B336" s="832" t="str">
        <f t="shared" si="165"/>
        <v/>
      </c>
      <c r="C336" s="792" t="str">
        <f>IF(AND(ISNUMBER($A336),B$17&gt;B$18),C$331/$B$326,"")</f>
        <v/>
      </c>
      <c r="D336" s="792" t="str">
        <f t="shared" ref="D336:M336" si="167">IF(AND(ISNUMBER($A336),C$17&gt;C$18),D$331/$B$326,"")</f>
        <v/>
      </c>
      <c r="E336" s="792" t="str">
        <f t="shared" si="167"/>
        <v/>
      </c>
      <c r="F336" s="792" t="str">
        <f t="shared" si="167"/>
        <v/>
      </c>
      <c r="G336" s="792" t="str">
        <f t="shared" si="167"/>
        <v/>
      </c>
      <c r="H336" s="792" t="str">
        <f t="shared" si="167"/>
        <v/>
      </c>
      <c r="I336" s="792" t="str">
        <f t="shared" si="167"/>
        <v/>
      </c>
      <c r="J336" s="792" t="str">
        <f t="shared" si="167"/>
        <v/>
      </c>
      <c r="K336" s="792" t="str">
        <f t="shared" si="167"/>
        <v/>
      </c>
      <c r="L336" s="792" t="str">
        <f t="shared" si="167"/>
        <v/>
      </c>
      <c r="M336" s="792" t="str">
        <f t="shared" si="167"/>
        <v/>
      </c>
    </row>
    <row r="337" spans="1:13" x14ac:dyDescent="0.2">
      <c r="A337" s="791" t="str">
        <f>IF($B$326=COUNT($A$335:$A336),"",IF(A336&lt;DATE(YEAR(A336),MONTH($G$10),DAY($G$10)),DATE(YEAR(A336),MONTH($G$10),DAY($G$10)),IF(A336&lt;DATE(YEAR(A336),MONTH($G$11),DAY($G$11)),DATE(YEAR(A336),MONTH($G$11),DAY($G$11)),IF(A336&lt;DATE(YEAR(A336),MONTH($G$12),DAY($G$12)),DATE(YEAR(A336),MONTH($G$12),DAY($G$12)),DATE(YEAR(A336)+1,MONTH($G$9),DAY($G$9))))))</f>
        <v/>
      </c>
      <c r="B337" s="832" t="str">
        <f t="shared" si="165"/>
        <v/>
      </c>
      <c r="C337" s="792" t="str">
        <f t="shared" ref="C337:M337" si="168">IF(AND(ISNUMBER($A337),B$17&gt;B$18),C$331/$B$326,"")</f>
        <v/>
      </c>
      <c r="D337" s="792" t="str">
        <f t="shared" si="168"/>
        <v/>
      </c>
      <c r="E337" s="792" t="str">
        <f t="shared" si="168"/>
        <v/>
      </c>
      <c r="F337" s="792" t="str">
        <f t="shared" si="168"/>
        <v/>
      </c>
      <c r="G337" s="792" t="str">
        <f t="shared" si="168"/>
        <v/>
      </c>
      <c r="H337" s="792" t="str">
        <f t="shared" si="168"/>
        <v/>
      </c>
      <c r="I337" s="792" t="str">
        <f t="shared" si="168"/>
        <v/>
      </c>
      <c r="J337" s="792" t="str">
        <f t="shared" si="168"/>
        <v/>
      </c>
      <c r="K337" s="792" t="str">
        <f t="shared" si="168"/>
        <v/>
      </c>
      <c r="L337" s="792" t="str">
        <f t="shared" si="168"/>
        <v/>
      </c>
      <c r="M337" s="792" t="str">
        <f t="shared" si="168"/>
        <v/>
      </c>
    </row>
    <row r="338" spans="1:13" x14ac:dyDescent="0.2">
      <c r="A338" s="791" t="str">
        <f>IF($B$326=COUNT($A$335:$A337),"",IF(A337&lt;DATE(YEAR(A337),MONTH($G$10),DAY($G$10)),DATE(YEAR(A337),MONTH($G$10),DAY($G$10)),IF(A337&lt;DATE(YEAR(A337),MONTH($G$11),DAY($G$11)),DATE(YEAR(A337),MONTH($G$11),DAY($G$11)),IF(A337&lt;DATE(YEAR(A337),MONTH($G$12),DAY($G$12)),DATE(YEAR(A337),MONTH($G$12),DAY($G$12)),DATE(YEAR(A337)+1,MONTH($G$9),DAY($G$9))))))</f>
        <v/>
      </c>
      <c r="B338" s="832" t="str">
        <f t="shared" si="165"/>
        <v/>
      </c>
      <c r="C338" s="792" t="str">
        <f t="shared" ref="C338:M338" si="169">IF(AND(ISNUMBER($A338),B$17&gt;B$18),C$331/$B$326,"")</f>
        <v/>
      </c>
      <c r="D338" s="792" t="str">
        <f t="shared" si="169"/>
        <v/>
      </c>
      <c r="E338" s="792" t="str">
        <f t="shared" si="169"/>
        <v/>
      </c>
      <c r="F338" s="792" t="str">
        <f t="shared" si="169"/>
        <v/>
      </c>
      <c r="G338" s="792" t="str">
        <f t="shared" si="169"/>
        <v/>
      </c>
      <c r="H338" s="792" t="str">
        <f t="shared" si="169"/>
        <v/>
      </c>
      <c r="I338" s="792" t="str">
        <f t="shared" si="169"/>
        <v/>
      </c>
      <c r="J338" s="792" t="str">
        <f t="shared" si="169"/>
        <v/>
      </c>
      <c r="K338" s="792" t="str">
        <f t="shared" si="169"/>
        <v/>
      </c>
      <c r="L338" s="792" t="str">
        <f t="shared" si="169"/>
        <v/>
      </c>
      <c r="M338" s="792" t="str">
        <f t="shared" si="169"/>
        <v/>
      </c>
    </row>
    <row r="339" spans="1:13" x14ac:dyDescent="0.2">
      <c r="A339" s="791" t="str">
        <f>IF($B$326=COUNT($A$335:$A338),"",IF(A338&lt;DATE(YEAR(A338),MONTH($G$10),DAY($G$10)),DATE(YEAR(A338),MONTH($G$10),DAY($G$10)),IF(A338&lt;DATE(YEAR(A338),MONTH($G$11),DAY($G$11)),DATE(YEAR(A338),MONTH($G$11),DAY($G$11)),IF(A338&lt;DATE(YEAR(A338),MONTH($G$12),DAY($G$12)),DATE(YEAR(A338),MONTH($G$12),DAY($G$12)),DATE(YEAR(A338)+1,MONTH($G$9),DAY($G$9))))))</f>
        <v/>
      </c>
      <c r="B339" s="832" t="str">
        <f t="shared" si="165"/>
        <v/>
      </c>
      <c r="C339" s="792" t="str">
        <f t="shared" ref="C339:M339" si="170">IF(AND(ISNUMBER($A339),B$17&gt;B$18),C$331/$B$326,"")</f>
        <v/>
      </c>
      <c r="D339" s="792" t="str">
        <f t="shared" si="170"/>
        <v/>
      </c>
      <c r="E339" s="792" t="str">
        <f t="shared" si="170"/>
        <v/>
      </c>
      <c r="F339" s="792" t="str">
        <f t="shared" si="170"/>
        <v/>
      </c>
      <c r="G339" s="792" t="str">
        <f t="shared" si="170"/>
        <v/>
      </c>
      <c r="H339" s="792" t="str">
        <f t="shared" si="170"/>
        <v/>
      </c>
      <c r="I339" s="792" t="str">
        <f t="shared" si="170"/>
        <v/>
      </c>
      <c r="J339" s="792" t="str">
        <f t="shared" si="170"/>
        <v/>
      </c>
      <c r="K339" s="792" t="str">
        <f t="shared" si="170"/>
        <v/>
      </c>
      <c r="L339" s="792" t="str">
        <f t="shared" si="170"/>
        <v/>
      </c>
      <c r="M339" s="792" t="str">
        <f t="shared" si="170"/>
        <v/>
      </c>
    </row>
    <row r="340" spans="1:13" x14ac:dyDescent="0.2">
      <c r="A340" s="791" t="str">
        <f>IF($B$326=COUNT($A$335:$A339),"",IF(A339&lt;DATE(YEAR(A339),MONTH($G$10),DAY($G$10)),DATE(YEAR(A339),MONTH($G$10),DAY($G$10)),IF(A339&lt;DATE(YEAR(A339),MONTH($G$11),DAY($G$11)),DATE(YEAR(A339),MONTH($G$11),DAY($G$11)),IF(A339&lt;DATE(YEAR(A339),MONTH($G$12),DAY($G$12)),DATE(YEAR(A339),MONTH($G$12),DAY($G$12)),DATE(YEAR(A339)+1,MONTH($G$9),DAY($G$9))))))</f>
        <v/>
      </c>
      <c r="B340" s="832" t="str">
        <f t="shared" si="165"/>
        <v/>
      </c>
      <c r="C340" s="792" t="str">
        <f t="shared" ref="C340:M340" si="171">IF(AND(ISNUMBER($A340),B$17&gt;B$18),C$331/$B$326,"")</f>
        <v/>
      </c>
      <c r="D340" s="792" t="str">
        <f t="shared" si="171"/>
        <v/>
      </c>
      <c r="E340" s="792" t="str">
        <f t="shared" si="171"/>
        <v/>
      </c>
      <c r="F340" s="792" t="str">
        <f t="shared" si="171"/>
        <v/>
      </c>
      <c r="G340" s="792" t="str">
        <f t="shared" si="171"/>
        <v/>
      </c>
      <c r="H340" s="792" t="str">
        <f t="shared" si="171"/>
        <v/>
      </c>
      <c r="I340" s="792" t="str">
        <f t="shared" si="171"/>
        <v/>
      </c>
      <c r="J340" s="792" t="str">
        <f t="shared" si="171"/>
        <v/>
      </c>
      <c r="K340" s="792" t="str">
        <f t="shared" si="171"/>
        <v/>
      </c>
      <c r="L340" s="792" t="str">
        <f t="shared" si="171"/>
        <v/>
      </c>
      <c r="M340" s="792" t="str">
        <f t="shared" si="171"/>
        <v/>
      </c>
    </row>
    <row r="341" spans="1:13" x14ac:dyDescent="0.2">
      <c r="A341" s="791" t="str">
        <f>IF($B$326=COUNT($A$335:$A340),"",IF(A340&lt;DATE(YEAR(A340),MONTH($G$10),DAY($G$10)),DATE(YEAR(A340),MONTH($G$10),DAY($G$10)),IF(A340&lt;DATE(YEAR(A340),MONTH($G$11),DAY($G$11)),DATE(YEAR(A340),MONTH($G$11),DAY($G$11)),IF(A340&lt;DATE(YEAR(A340),MONTH($G$12),DAY($G$12)),DATE(YEAR(A340),MONTH($G$12),DAY($G$12)),DATE(YEAR(A340)+1,MONTH($G$9),DAY($G$9))))))</f>
        <v/>
      </c>
      <c r="B341" s="832" t="str">
        <f t="shared" si="165"/>
        <v/>
      </c>
      <c r="C341" s="792" t="str">
        <f t="shared" ref="C341:M341" si="172">IF(AND(ISNUMBER($A341),B$17&gt;B$18),C$331/$B$326,"")</f>
        <v/>
      </c>
      <c r="D341" s="792" t="str">
        <f t="shared" si="172"/>
        <v/>
      </c>
      <c r="E341" s="792" t="str">
        <f t="shared" si="172"/>
        <v/>
      </c>
      <c r="F341" s="792" t="str">
        <f t="shared" si="172"/>
        <v/>
      </c>
      <c r="G341" s="792" t="str">
        <f t="shared" si="172"/>
        <v/>
      </c>
      <c r="H341" s="792" t="str">
        <f t="shared" si="172"/>
        <v/>
      </c>
      <c r="I341" s="792" t="str">
        <f t="shared" si="172"/>
        <v/>
      </c>
      <c r="J341" s="792" t="str">
        <f t="shared" si="172"/>
        <v/>
      </c>
      <c r="K341" s="792" t="str">
        <f t="shared" si="172"/>
        <v/>
      </c>
      <c r="L341" s="792" t="str">
        <f t="shared" si="172"/>
        <v/>
      </c>
      <c r="M341" s="792" t="str">
        <f t="shared" si="172"/>
        <v/>
      </c>
    </row>
    <row r="342" spans="1:13" x14ac:dyDescent="0.2">
      <c r="A342" s="791" t="str">
        <f>IF($B$326=COUNT($A$335:$A341),"",IF(A341&lt;DATE(YEAR(A341),MONTH($G$10),DAY($G$10)),DATE(YEAR(A341),MONTH($G$10),DAY($G$10)),IF(A341&lt;DATE(YEAR(A341),MONTH($G$11),DAY($G$11)),DATE(YEAR(A341),MONTH($G$11),DAY($G$11)),IF(A341&lt;DATE(YEAR(A341),MONTH($G$12),DAY($G$12)),DATE(YEAR(A341),MONTH($G$12),DAY($G$12)),DATE(YEAR(A341)+1,MONTH($G$9),DAY($G$9))))))</f>
        <v/>
      </c>
      <c r="B342" s="832" t="str">
        <f t="shared" si="165"/>
        <v/>
      </c>
      <c r="C342" s="792" t="str">
        <f t="shared" ref="C342:M342" si="173">IF(AND(ISNUMBER($A342),B$17&gt;B$18),C$331/$B$326,"")</f>
        <v/>
      </c>
      <c r="D342" s="792" t="str">
        <f t="shared" si="173"/>
        <v/>
      </c>
      <c r="E342" s="792" t="str">
        <f t="shared" si="173"/>
        <v/>
      </c>
      <c r="F342" s="792" t="str">
        <f t="shared" si="173"/>
        <v/>
      </c>
      <c r="G342" s="792" t="str">
        <f t="shared" si="173"/>
        <v/>
      </c>
      <c r="H342" s="792" t="str">
        <f t="shared" si="173"/>
        <v/>
      </c>
      <c r="I342" s="792" t="str">
        <f t="shared" si="173"/>
        <v/>
      </c>
      <c r="J342" s="792" t="str">
        <f t="shared" si="173"/>
        <v/>
      </c>
      <c r="K342" s="792" t="str">
        <f t="shared" si="173"/>
        <v/>
      </c>
      <c r="L342" s="792" t="str">
        <f t="shared" si="173"/>
        <v/>
      </c>
      <c r="M342" s="792" t="str">
        <f t="shared" si="173"/>
        <v/>
      </c>
    </row>
    <row r="343" spans="1:13" x14ac:dyDescent="0.2">
      <c r="A343" s="791" t="str">
        <f>IF($B$326=COUNT($A$335:$A342),"",IF(A342&lt;DATE(YEAR(A342),MONTH($G$10),DAY($G$10)),DATE(YEAR(A342),MONTH($G$10),DAY($G$10)),IF(A342&lt;DATE(YEAR(A342),MONTH($G$11),DAY($G$11)),DATE(YEAR(A342),MONTH($G$11),DAY($G$11)),IF(A342&lt;DATE(YEAR(A342),MONTH($G$12),DAY($G$12)),DATE(YEAR(A342),MONTH($G$12),DAY($G$12)),DATE(YEAR(A342)+1,MONTH($G$9),DAY($G$9))))))</f>
        <v/>
      </c>
      <c r="B343" s="832" t="str">
        <f t="shared" si="165"/>
        <v/>
      </c>
      <c r="C343" s="792" t="str">
        <f t="shared" ref="C343:M343" si="174">IF(AND(ISNUMBER($A343),B$17&gt;B$18),C$331/$B$326,"")</f>
        <v/>
      </c>
      <c r="D343" s="792" t="str">
        <f t="shared" si="174"/>
        <v/>
      </c>
      <c r="E343" s="792" t="str">
        <f t="shared" si="174"/>
        <v/>
      </c>
      <c r="F343" s="792" t="str">
        <f t="shared" si="174"/>
        <v/>
      </c>
      <c r="G343" s="792" t="str">
        <f t="shared" si="174"/>
        <v/>
      </c>
      <c r="H343" s="792" t="str">
        <f t="shared" si="174"/>
        <v/>
      </c>
      <c r="I343" s="792" t="str">
        <f t="shared" si="174"/>
        <v/>
      </c>
      <c r="J343" s="792" t="str">
        <f t="shared" si="174"/>
        <v/>
      </c>
      <c r="K343" s="792" t="str">
        <f t="shared" si="174"/>
        <v/>
      </c>
      <c r="L343" s="792" t="str">
        <f t="shared" si="174"/>
        <v/>
      </c>
      <c r="M343" s="792" t="str">
        <f t="shared" si="174"/>
        <v/>
      </c>
    </row>
    <row r="344" spans="1:13" x14ac:dyDescent="0.2">
      <c r="A344" s="791" t="str">
        <f>IF($B$326=COUNT($A$335:$A343),"",IF(A343&lt;DATE(YEAR(A343),MONTH($G$10),DAY($G$10)),DATE(YEAR(A343),MONTH($G$10),DAY($G$10)),IF(A343&lt;DATE(YEAR(A343),MONTH($G$11),DAY($G$11)),DATE(YEAR(A343),MONTH($G$11),DAY($G$11)),IF(A343&lt;DATE(YEAR(A343),MONTH($G$12),DAY($G$12)),DATE(YEAR(A343),MONTH($G$12),DAY($G$12)),DATE(YEAR(A343)+1,MONTH($G$9),DAY($G$9))))))</f>
        <v/>
      </c>
      <c r="B344" s="832" t="str">
        <f t="shared" si="165"/>
        <v/>
      </c>
      <c r="C344" s="792" t="str">
        <f t="shared" ref="C344:M344" si="175">IF(AND(ISNUMBER($A344),B$17&gt;B$18),C$331/$B$326,"")</f>
        <v/>
      </c>
      <c r="D344" s="792" t="str">
        <f t="shared" si="175"/>
        <v/>
      </c>
      <c r="E344" s="792" t="str">
        <f t="shared" si="175"/>
        <v/>
      </c>
      <c r="F344" s="792" t="str">
        <f t="shared" si="175"/>
        <v/>
      </c>
      <c r="G344" s="792" t="str">
        <f t="shared" si="175"/>
        <v/>
      </c>
      <c r="H344" s="792" t="str">
        <f t="shared" si="175"/>
        <v/>
      </c>
      <c r="I344" s="792" t="str">
        <f t="shared" si="175"/>
        <v/>
      </c>
      <c r="J344" s="792" t="str">
        <f t="shared" si="175"/>
        <v/>
      </c>
      <c r="K344" s="792" t="str">
        <f t="shared" si="175"/>
        <v/>
      </c>
      <c r="L344" s="792" t="str">
        <f t="shared" si="175"/>
        <v/>
      </c>
      <c r="M344" s="792" t="str">
        <f t="shared" si="175"/>
        <v/>
      </c>
    </row>
    <row r="345" spans="1:13" x14ac:dyDescent="0.2">
      <c r="A345" s="791" t="str">
        <f>IF($B$326=COUNT($A$335:$A344),"",IF(A344&lt;DATE(YEAR(A344),MONTH($G$10),DAY($G$10)),DATE(YEAR(A344),MONTH($G$10),DAY($G$10)),IF(A344&lt;DATE(YEAR(A344),MONTH($G$11),DAY($G$11)),DATE(YEAR(A344),MONTH($G$11),DAY($G$11)),IF(A344&lt;DATE(YEAR(A344),MONTH($G$12),DAY($G$12)),DATE(YEAR(A344),MONTH($G$12),DAY($G$12)),DATE(YEAR(A344)+1,MONTH($G$9),DAY($G$9))))))</f>
        <v/>
      </c>
      <c r="B345" s="832" t="str">
        <f t="shared" si="165"/>
        <v/>
      </c>
      <c r="C345" s="792" t="str">
        <f t="shared" ref="C345:M345" si="176">IF(AND(ISNUMBER($A345),B$17&gt;B$18),C$331/$B$326,"")</f>
        <v/>
      </c>
      <c r="D345" s="792" t="str">
        <f t="shared" si="176"/>
        <v/>
      </c>
      <c r="E345" s="792" t="str">
        <f t="shared" si="176"/>
        <v/>
      </c>
      <c r="F345" s="792" t="str">
        <f t="shared" si="176"/>
        <v/>
      </c>
      <c r="G345" s="792" t="str">
        <f t="shared" si="176"/>
        <v/>
      </c>
      <c r="H345" s="792" t="str">
        <f t="shared" si="176"/>
        <v/>
      </c>
      <c r="I345" s="792" t="str">
        <f t="shared" si="176"/>
        <v/>
      </c>
      <c r="J345" s="792" t="str">
        <f t="shared" si="176"/>
        <v/>
      </c>
      <c r="K345" s="792" t="str">
        <f t="shared" si="176"/>
        <v/>
      </c>
      <c r="L345" s="792" t="str">
        <f t="shared" si="176"/>
        <v/>
      </c>
      <c r="M345" s="792" t="str">
        <f t="shared" si="176"/>
        <v/>
      </c>
    </row>
    <row r="346" spans="1:13" x14ac:dyDescent="0.2">
      <c r="A346" s="791" t="str">
        <f>IF($B$326=COUNT($A$335:$A345),"",IF(A345&lt;DATE(YEAR(A345),MONTH($G$10),DAY($G$10)),DATE(YEAR(A345),MONTH($G$10),DAY($G$10)),IF(A345&lt;DATE(YEAR(A345),MONTH($G$11),DAY($G$11)),DATE(YEAR(A345),MONTH($G$11),DAY($G$11)),IF(A345&lt;DATE(YEAR(A345),MONTH($G$12),DAY($G$12)),DATE(YEAR(A345),MONTH($G$12),DAY($G$12)),DATE(YEAR(A345)+1,MONTH($G$9),DAY($G$9))))))</f>
        <v/>
      </c>
      <c r="B346" s="832" t="str">
        <f t="shared" si="165"/>
        <v/>
      </c>
      <c r="C346" s="792" t="str">
        <f t="shared" ref="C346:M346" si="177">IF(AND(ISNUMBER($A346),B$17&gt;B$18),C$331/$B$326,"")</f>
        <v/>
      </c>
      <c r="D346" s="792" t="str">
        <f t="shared" si="177"/>
        <v/>
      </c>
      <c r="E346" s="792" t="str">
        <f t="shared" si="177"/>
        <v/>
      </c>
      <c r="F346" s="792" t="str">
        <f t="shared" si="177"/>
        <v/>
      </c>
      <c r="G346" s="792" t="str">
        <f t="shared" si="177"/>
        <v/>
      </c>
      <c r="H346" s="792" t="str">
        <f t="shared" si="177"/>
        <v/>
      </c>
      <c r="I346" s="792" t="str">
        <f t="shared" si="177"/>
        <v/>
      </c>
      <c r="J346" s="792" t="str">
        <f t="shared" si="177"/>
        <v/>
      </c>
      <c r="K346" s="792" t="str">
        <f t="shared" si="177"/>
        <v/>
      </c>
      <c r="L346" s="792" t="str">
        <f t="shared" si="177"/>
        <v/>
      </c>
      <c r="M346" s="792" t="str">
        <f t="shared" si="177"/>
        <v/>
      </c>
    </row>
    <row r="347" spans="1:13" x14ac:dyDescent="0.2">
      <c r="A347" s="791" t="str">
        <f>IF($B$326=COUNT($A$335:$A346),"",IF(A346&lt;DATE(YEAR(A346),MONTH($G$10),DAY($G$10)),DATE(YEAR(A346),MONTH($G$10),DAY($G$10)),IF(A346&lt;DATE(YEAR(A346),MONTH($G$11),DAY($G$11)),DATE(YEAR(A346),MONTH($G$11),DAY($G$11)),IF(A346&lt;DATE(YEAR(A346),MONTH($G$12),DAY($G$12)),DATE(YEAR(A346),MONTH($G$12),DAY($G$12)),DATE(YEAR(A346)+1,MONTH($G$9),DAY($G$9))))))</f>
        <v/>
      </c>
      <c r="B347" s="832" t="str">
        <f t="shared" si="165"/>
        <v/>
      </c>
      <c r="C347" s="792" t="str">
        <f t="shared" ref="C347:M347" si="178">IF(AND(ISNUMBER($A347),B$17&gt;B$18),C$331/$B$326,"")</f>
        <v/>
      </c>
      <c r="D347" s="792" t="str">
        <f t="shared" si="178"/>
        <v/>
      </c>
      <c r="E347" s="792" t="str">
        <f t="shared" si="178"/>
        <v/>
      </c>
      <c r="F347" s="792" t="str">
        <f t="shared" si="178"/>
        <v/>
      </c>
      <c r="G347" s="792" t="str">
        <f t="shared" si="178"/>
        <v/>
      </c>
      <c r="H347" s="792" t="str">
        <f t="shared" si="178"/>
        <v/>
      </c>
      <c r="I347" s="792" t="str">
        <f t="shared" si="178"/>
        <v/>
      </c>
      <c r="J347" s="792" t="str">
        <f t="shared" si="178"/>
        <v/>
      </c>
      <c r="K347" s="792" t="str">
        <f t="shared" si="178"/>
        <v/>
      </c>
      <c r="L347" s="792" t="str">
        <f t="shared" si="178"/>
        <v/>
      </c>
      <c r="M347" s="792" t="str">
        <f t="shared" si="178"/>
        <v/>
      </c>
    </row>
    <row r="348" spans="1:13" x14ac:dyDescent="0.2">
      <c r="A348" s="791" t="str">
        <f>IF($B$326=COUNT($A$335:$A347),"",IF(A347&lt;DATE(YEAR(A347),MONTH($G$10),DAY($G$10)),DATE(YEAR(A347),MONTH($G$10),DAY($G$10)),IF(A347&lt;DATE(YEAR(A347),MONTH($G$11),DAY($G$11)),DATE(YEAR(A347),MONTH($G$11),DAY($G$11)),IF(A347&lt;DATE(YEAR(A347),MONTH($G$12),DAY($G$12)),DATE(YEAR(A347),MONTH($G$12),DAY($G$12)),DATE(YEAR(A347)+1,MONTH($G$9),DAY($G$9))))))</f>
        <v/>
      </c>
      <c r="B348" s="832" t="str">
        <f t="shared" si="165"/>
        <v/>
      </c>
      <c r="C348" s="792" t="str">
        <f t="shared" ref="C348:M348" si="179">IF(AND(ISNUMBER($A348),B$17&gt;B$18),C$331/$B$326,"")</f>
        <v/>
      </c>
      <c r="D348" s="792" t="str">
        <f t="shared" si="179"/>
        <v/>
      </c>
      <c r="E348" s="792" t="str">
        <f t="shared" si="179"/>
        <v/>
      </c>
      <c r="F348" s="792" t="str">
        <f t="shared" si="179"/>
        <v/>
      </c>
      <c r="G348" s="792" t="str">
        <f t="shared" si="179"/>
        <v/>
      </c>
      <c r="H348" s="792" t="str">
        <f t="shared" si="179"/>
        <v/>
      </c>
      <c r="I348" s="792" t="str">
        <f t="shared" si="179"/>
        <v/>
      </c>
      <c r="J348" s="792" t="str">
        <f t="shared" si="179"/>
        <v/>
      </c>
      <c r="K348" s="792" t="str">
        <f t="shared" si="179"/>
        <v/>
      </c>
      <c r="L348" s="792" t="str">
        <f t="shared" si="179"/>
        <v/>
      </c>
      <c r="M348" s="792" t="str">
        <f t="shared" si="179"/>
        <v/>
      </c>
    </row>
    <row r="349" spans="1:13" x14ac:dyDescent="0.2">
      <c r="A349" s="791" t="str">
        <f>IF($B$326=COUNT($A$335:$A348),"",IF(A348&lt;DATE(YEAR(A348),MONTH($G$10),DAY($G$10)),DATE(YEAR(A348),MONTH($G$10),DAY($G$10)),IF(A348&lt;DATE(YEAR(A348),MONTH($G$11),DAY($G$11)),DATE(YEAR(A348),MONTH($G$11),DAY($G$11)),IF(A348&lt;DATE(YEAR(A348),MONTH($G$12),DAY($G$12)),DATE(YEAR(A348),MONTH($G$12),DAY($G$12)),DATE(YEAR(A348)+1,MONTH($G$9),DAY($G$9))))))</f>
        <v/>
      </c>
      <c r="B349" s="832" t="str">
        <f t="shared" si="165"/>
        <v/>
      </c>
      <c r="C349" s="792" t="str">
        <f t="shared" ref="C349:M349" si="180">IF(AND(ISNUMBER($A349),B$17&gt;B$18),C$331/$B$326,"")</f>
        <v/>
      </c>
      <c r="D349" s="792" t="str">
        <f t="shared" si="180"/>
        <v/>
      </c>
      <c r="E349" s="792" t="str">
        <f t="shared" si="180"/>
        <v/>
      </c>
      <c r="F349" s="792" t="str">
        <f t="shared" si="180"/>
        <v/>
      </c>
      <c r="G349" s="792" t="str">
        <f t="shared" si="180"/>
        <v/>
      </c>
      <c r="H349" s="792" t="str">
        <f t="shared" si="180"/>
        <v/>
      </c>
      <c r="I349" s="792" t="str">
        <f t="shared" si="180"/>
        <v/>
      </c>
      <c r="J349" s="792" t="str">
        <f t="shared" si="180"/>
        <v/>
      </c>
      <c r="K349" s="792" t="str">
        <f t="shared" si="180"/>
        <v/>
      </c>
      <c r="L349" s="792" t="str">
        <f t="shared" si="180"/>
        <v/>
      </c>
      <c r="M349" s="792" t="str">
        <f t="shared" si="180"/>
        <v/>
      </c>
    </row>
    <row r="350" spans="1:13" x14ac:dyDescent="0.2">
      <c r="A350" s="791" t="str">
        <f>IF($B$326=COUNT($A$335:$A349),"",IF(A349&lt;DATE(YEAR(A349),MONTH($G$10),DAY($G$10)),DATE(YEAR(A349),MONTH($G$10),DAY($G$10)),IF(A349&lt;DATE(YEAR(A349),MONTH($G$11),DAY($G$11)),DATE(YEAR(A349),MONTH($G$11),DAY($G$11)),IF(A349&lt;DATE(YEAR(A349),MONTH($G$12),DAY($G$12)),DATE(YEAR(A349),MONTH($G$12),DAY($G$12)),DATE(YEAR(A349)+1,MONTH($G$9),DAY($G$9))))))</f>
        <v/>
      </c>
      <c r="B350" s="832" t="str">
        <f t="shared" si="165"/>
        <v/>
      </c>
      <c r="C350" s="792" t="str">
        <f t="shared" ref="C350:M350" si="181">IF(AND(ISNUMBER($A350),B$17&gt;B$18),C$331/$B$326,"")</f>
        <v/>
      </c>
      <c r="D350" s="792" t="str">
        <f t="shared" si="181"/>
        <v/>
      </c>
      <c r="E350" s="792" t="str">
        <f t="shared" si="181"/>
        <v/>
      </c>
      <c r="F350" s="792" t="str">
        <f t="shared" si="181"/>
        <v/>
      </c>
      <c r="G350" s="792" t="str">
        <f t="shared" si="181"/>
        <v/>
      </c>
      <c r="H350" s="792" t="str">
        <f t="shared" si="181"/>
        <v/>
      </c>
      <c r="I350" s="792" t="str">
        <f t="shared" si="181"/>
        <v/>
      </c>
      <c r="J350" s="792" t="str">
        <f t="shared" si="181"/>
        <v/>
      </c>
      <c r="K350" s="792" t="str">
        <f t="shared" si="181"/>
        <v/>
      </c>
      <c r="L350" s="792" t="str">
        <f t="shared" si="181"/>
        <v/>
      </c>
      <c r="M350" s="792" t="str">
        <f t="shared" si="181"/>
        <v/>
      </c>
    </row>
    <row r="351" spans="1:13" x14ac:dyDescent="0.2">
      <c r="A351" s="791" t="str">
        <f>IF($B$326=COUNT($A$335:$A350),"",IF(A350&lt;DATE(YEAR(A350),MONTH($G$10),DAY($G$10)),DATE(YEAR(A350),MONTH($G$10),DAY($G$10)),IF(A350&lt;DATE(YEAR(A350),MONTH($G$11),DAY($G$11)),DATE(YEAR(A350),MONTH($G$11),DAY($G$11)),IF(A350&lt;DATE(YEAR(A350),MONTH($G$12),DAY($G$12)),DATE(YEAR(A350),MONTH($G$12),DAY($G$12)),DATE(YEAR(A350)+1,MONTH($G$9),DAY($G$9))))))</f>
        <v/>
      </c>
      <c r="B351" s="832" t="str">
        <f t="shared" si="165"/>
        <v/>
      </c>
      <c r="C351" s="792" t="str">
        <f t="shared" ref="C351:M351" si="182">IF(AND(ISNUMBER($A351),B$17&gt;B$18),C$331/$B$326,"")</f>
        <v/>
      </c>
      <c r="D351" s="792" t="str">
        <f t="shared" si="182"/>
        <v/>
      </c>
      <c r="E351" s="792" t="str">
        <f t="shared" si="182"/>
        <v/>
      </c>
      <c r="F351" s="792" t="str">
        <f t="shared" si="182"/>
        <v/>
      </c>
      <c r="G351" s="792" t="str">
        <f t="shared" si="182"/>
        <v/>
      </c>
      <c r="H351" s="792" t="str">
        <f t="shared" si="182"/>
        <v/>
      </c>
      <c r="I351" s="792" t="str">
        <f t="shared" si="182"/>
        <v/>
      </c>
      <c r="J351" s="792" t="str">
        <f t="shared" si="182"/>
        <v/>
      </c>
      <c r="K351" s="792" t="str">
        <f t="shared" si="182"/>
        <v/>
      </c>
      <c r="L351" s="792" t="str">
        <f t="shared" si="182"/>
        <v/>
      </c>
      <c r="M351" s="792" t="str">
        <f t="shared" si="182"/>
        <v/>
      </c>
    </row>
    <row r="352" spans="1:13" x14ac:dyDescent="0.2">
      <c r="A352" s="791" t="str">
        <f>IF($B$326=COUNT($A$335:$A351),"",IF(A351&lt;DATE(YEAR(A351),MONTH($G$10),DAY($G$10)),DATE(YEAR(A351),MONTH($G$10),DAY($G$10)),IF(A351&lt;DATE(YEAR(A351),MONTH($G$11),DAY($G$11)),DATE(YEAR(A351),MONTH($G$11),DAY($G$11)),IF(A351&lt;DATE(YEAR(A351),MONTH($G$12),DAY($G$12)),DATE(YEAR(A351),MONTH($G$12),DAY($G$12)),DATE(YEAR(A351)+1,MONTH($G$9),DAY($G$9))))))</f>
        <v/>
      </c>
      <c r="B352" s="832" t="str">
        <f t="shared" si="165"/>
        <v/>
      </c>
      <c r="C352" s="792" t="str">
        <f t="shared" ref="C352:M352" si="183">IF(AND(ISNUMBER($A352),B$17&gt;B$18),C$331/$B$326,"")</f>
        <v/>
      </c>
      <c r="D352" s="792" t="str">
        <f t="shared" si="183"/>
        <v/>
      </c>
      <c r="E352" s="792" t="str">
        <f t="shared" si="183"/>
        <v/>
      </c>
      <c r="F352" s="792" t="str">
        <f t="shared" si="183"/>
        <v/>
      </c>
      <c r="G352" s="792" t="str">
        <f t="shared" si="183"/>
        <v/>
      </c>
      <c r="H352" s="792" t="str">
        <f t="shared" si="183"/>
        <v/>
      </c>
      <c r="I352" s="792" t="str">
        <f t="shared" si="183"/>
        <v/>
      </c>
      <c r="J352" s="792" t="str">
        <f t="shared" si="183"/>
        <v/>
      </c>
      <c r="K352" s="792" t="str">
        <f t="shared" si="183"/>
        <v/>
      </c>
      <c r="L352" s="792" t="str">
        <f t="shared" si="183"/>
        <v/>
      </c>
      <c r="M352" s="792" t="str">
        <f t="shared" si="183"/>
        <v/>
      </c>
    </row>
    <row r="353" spans="1:13" x14ac:dyDescent="0.2">
      <c r="A353" s="791" t="str">
        <f>IF($B$326=COUNT($A$335:$A352),"",IF(A352&lt;DATE(YEAR(A352),MONTH($G$10),DAY($G$10)),DATE(YEAR(A352),MONTH($G$10),DAY($G$10)),IF(A352&lt;DATE(YEAR(A352),MONTH($G$11),DAY($G$11)),DATE(YEAR(A352),MONTH($G$11),DAY($G$11)),IF(A352&lt;DATE(YEAR(A352),MONTH($G$12),DAY($G$12)),DATE(YEAR(A352),MONTH($G$12),DAY($G$12)),DATE(YEAR(A352)+1,MONTH($G$9),DAY($G$9))))))</f>
        <v/>
      </c>
      <c r="B353" s="832" t="str">
        <f t="shared" si="165"/>
        <v/>
      </c>
      <c r="C353" s="792" t="str">
        <f t="shared" ref="C353:M353" si="184">IF(AND(ISNUMBER($A353),B$17&gt;B$18),C$331/$B$326,"")</f>
        <v/>
      </c>
      <c r="D353" s="792" t="str">
        <f t="shared" si="184"/>
        <v/>
      </c>
      <c r="E353" s="792" t="str">
        <f t="shared" si="184"/>
        <v/>
      </c>
      <c r="F353" s="792" t="str">
        <f t="shared" si="184"/>
        <v/>
      </c>
      <c r="G353" s="792" t="str">
        <f t="shared" si="184"/>
        <v/>
      </c>
      <c r="H353" s="792" t="str">
        <f t="shared" si="184"/>
        <v/>
      </c>
      <c r="I353" s="792" t="str">
        <f t="shared" si="184"/>
        <v/>
      </c>
      <c r="J353" s="792" t="str">
        <f t="shared" si="184"/>
        <v/>
      </c>
      <c r="K353" s="792" t="str">
        <f t="shared" si="184"/>
        <v/>
      </c>
      <c r="L353" s="792" t="str">
        <f t="shared" si="184"/>
        <v/>
      </c>
      <c r="M353" s="792" t="str">
        <f t="shared" si="184"/>
        <v/>
      </c>
    </row>
    <row r="354" spans="1:13" x14ac:dyDescent="0.2">
      <c r="A354" s="791" t="str">
        <f>IF($B$326=COUNT($A$335:$A353),"",IF(A353&lt;DATE(YEAR(A353),MONTH($G$10),DAY($G$10)),DATE(YEAR(A353),MONTH($G$10),DAY($G$10)),IF(A353&lt;DATE(YEAR(A353),MONTH($G$11),DAY($G$11)),DATE(YEAR(A353),MONTH($G$11),DAY($G$11)),IF(A353&lt;DATE(YEAR(A353),MONTH($G$12),DAY($G$12)),DATE(YEAR(A353),MONTH($G$12),DAY($G$12)),DATE(YEAR(A353)+1,MONTH($G$9),DAY($G$9))))))</f>
        <v/>
      </c>
      <c r="B354" s="832" t="str">
        <f t="shared" si="165"/>
        <v/>
      </c>
      <c r="C354" s="792" t="str">
        <f t="shared" ref="C354:M354" si="185">IF(AND(ISNUMBER($A354),B$17&gt;B$18),C$331/$B$326,"")</f>
        <v/>
      </c>
      <c r="D354" s="792" t="str">
        <f t="shared" si="185"/>
        <v/>
      </c>
      <c r="E354" s="792" t="str">
        <f t="shared" si="185"/>
        <v/>
      </c>
      <c r="F354" s="792" t="str">
        <f t="shared" si="185"/>
        <v/>
      </c>
      <c r="G354" s="792" t="str">
        <f t="shared" si="185"/>
        <v/>
      </c>
      <c r="H354" s="792" t="str">
        <f t="shared" si="185"/>
        <v/>
      </c>
      <c r="I354" s="792" t="str">
        <f t="shared" si="185"/>
        <v/>
      </c>
      <c r="J354" s="792" t="str">
        <f t="shared" si="185"/>
        <v/>
      </c>
      <c r="K354" s="792" t="str">
        <f t="shared" si="185"/>
        <v/>
      </c>
      <c r="L354" s="792" t="str">
        <f t="shared" si="185"/>
        <v/>
      </c>
      <c r="M354" s="792" t="str">
        <f t="shared" si="185"/>
        <v/>
      </c>
    </row>
  </sheetData>
  <sheetProtection algorithmName="SHA-512" hashValue="1L186JyGE2oQeQyObCBfkU9DDM3mfLmx5avG2cH4/iH6+5z3/E20OfDPjIU+zNAawMJCgh+yup2vHy1pPpJAgA==" saltValue="CXdMrZSYQbivmEG+/i7Bzw==" spinCount="100000" sheet="1" objects="1" scenarios="1"/>
  <phoneticPr fontId="4" type="noConversion"/>
  <pageMargins left="0.7" right="0.7" top="0.75" bottom="0.75" header="0.3" footer="0.3"/>
  <pageSetup paperSize="9" orientation="portrait" r:id="rId1"/>
  <headerFooter>
    <oddFooter>&amp;L_x000D_&amp;1#&amp;"Calibri"&amp;10&amp;K000000 Intern gebruik</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26">
    <tabColor theme="9" tint="-0.249977111117893"/>
    <pageSetUpPr fitToPage="1"/>
  </sheetPr>
  <dimension ref="A1:P1515"/>
  <sheetViews>
    <sheetView zoomScaleNormal="100" workbookViewId="0">
      <selection activeCell="E31" sqref="E31"/>
    </sheetView>
  </sheetViews>
  <sheetFormatPr defaultColWidth="9.140625" defaultRowHeight="12.75" x14ac:dyDescent="0.2"/>
  <cols>
    <col min="1" max="1" width="23" style="357" customWidth="1"/>
    <col min="2" max="2" width="14.28515625" style="357" customWidth="1"/>
    <col min="3" max="3" width="21" style="357" bestFit="1" customWidth="1"/>
    <col min="4" max="14" width="15.7109375" style="357" customWidth="1"/>
    <col min="15" max="15" width="9" style="357" customWidth="1"/>
    <col min="16" max="16384" width="9.140625" style="357"/>
  </cols>
  <sheetData>
    <row r="1" spans="1:16" x14ac:dyDescent="0.2">
      <c r="A1" s="359"/>
      <c r="B1" s="507"/>
      <c r="C1" s="508"/>
      <c r="D1" s="508"/>
      <c r="E1" s="360"/>
      <c r="F1" s="360"/>
      <c r="G1" s="360"/>
      <c r="H1" s="360"/>
      <c r="I1" s="360"/>
      <c r="J1" s="360"/>
      <c r="K1" s="360"/>
      <c r="L1" s="360"/>
      <c r="M1" s="360"/>
      <c r="N1" s="360"/>
      <c r="O1" s="360"/>
      <c r="P1" s="361"/>
    </row>
    <row r="2" spans="1:16" x14ac:dyDescent="0.2">
      <c r="A2" s="509"/>
      <c r="B2" s="755" t="str">
        <f>Project!B2</f>
        <v>Begroting Demonstratie Energie-Innovatie (DEI)</v>
      </c>
      <c r="C2" s="1233"/>
      <c r="D2" s="1233"/>
      <c r="E2" s="365"/>
      <c r="F2" s="365"/>
      <c r="G2" s="365"/>
      <c r="H2" s="365"/>
      <c r="I2" s="365"/>
      <c r="J2" s="365"/>
      <c r="K2" s="365"/>
      <c r="L2" s="365"/>
      <c r="M2" s="365"/>
      <c r="N2" s="365"/>
      <c r="O2" s="365"/>
      <c r="P2" s="366"/>
    </row>
    <row r="3" spans="1:16" x14ac:dyDescent="0.2">
      <c r="A3" s="509" t="s">
        <v>23</v>
      </c>
      <c r="B3" s="1234" t="str">
        <f>'Project info'!C1</f>
        <v>[Dit veld wordt door RVO ingevuld]</v>
      </c>
      <c r="C3" s="1233"/>
      <c r="D3" s="1233"/>
      <c r="E3" s="367"/>
      <c r="F3" s="365"/>
      <c r="G3" s="368"/>
      <c r="H3" s="365"/>
      <c r="I3" s="367"/>
      <c r="J3" s="365"/>
      <c r="K3" s="369"/>
      <c r="L3" s="365"/>
      <c r="M3" s="365"/>
      <c r="N3" s="365"/>
      <c r="O3" s="365"/>
      <c r="P3" s="366"/>
    </row>
    <row r="4" spans="1:16" x14ac:dyDescent="0.2">
      <c r="A4" s="509" t="s">
        <v>24</v>
      </c>
      <c r="B4" s="1240">
        <f>'Project info'!C2</f>
        <v>0</v>
      </c>
      <c r="C4" s="1233"/>
      <c r="D4" s="1233"/>
      <c r="E4" s="365"/>
      <c r="F4" s="365"/>
      <c r="G4" s="365"/>
      <c r="H4" s="365"/>
      <c r="I4" s="365"/>
      <c r="J4" s="365"/>
      <c r="K4" s="365"/>
      <c r="L4" s="365"/>
      <c r="M4" s="365"/>
      <c r="N4" s="365"/>
      <c r="O4" s="365"/>
      <c r="P4" s="366"/>
    </row>
    <row r="5" spans="1:16" x14ac:dyDescent="0.2">
      <c r="A5" s="509" t="s">
        <v>247</v>
      </c>
      <c r="B5" s="1234">
        <f>'Project info'!C3</f>
        <v>0</v>
      </c>
      <c r="C5" s="1233"/>
      <c r="D5" s="1233"/>
      <c r="E5" s="367"/>
      <c r="F5" s="365"/>
      <c r="G5" s="370"/>
      <c r="H5" s="367"/>
      <c r="I5" s="367"/>
      <c r="J5" s="365"/>
      <c r="K5" s="371"/>
      <c r="L5" s="367"/>
      <c r="M5" s="365"/>
      <c r="N5" s="365"/>
      <c r="O5" s="365"/>
      <c r="P5" s="366"/>
    </row>
    <row r="6" spans="1:16" x14ac:dyDescent="0.2">
      <c r="A6" s="509" t="s">
        <v>27</v>
      </c>
      <c r="B6" s="1234">
        <f>'Project info'!C4</f>
        <v>0</v>
      </c>
      <c r="C6" s="1233"/>
      <c r="D6" s="1233"/>
      <c r="E6" s="365"/>
      <c r="F6" s="365"/>
      <c r="G6" s="365"/>
      <c r="H6" s="365"/>
      <c r="I6" s="365"/>
      <c r="J6" s="365"/>
      <c r="K6" s="365"/>
      <c r="L6" s="365"/>
      <c r="M6" s="365"/>
      <c r="N6" s="365"/>
      <c r="O6" s="365"/>
      <c r="P6" s="366"/>
    </row>
    <row r="7" spans="1:16" x14ac:dyDescent="0.2">
      <c r="A7" s="509" t="s">
        <v>30</v>
      </c>
      <c r="B7" s="1235">
        <f ca="1">'Project info'!C7</f>
        <v>0</v>
      </c>
      <c r="C7" s="1233"/>
      <c r="D7" s="1233"/>
      <c r="E7" s="365"/>
      <c r="F7" s="365"/>
      <c r="G7" s="365"/>
      <c r="H7" s="365"/>
      <c r="I7" s="365"/>
      <c r="J7" s="365"/>
      <c r="K7" s="365"/>
      <c r="L7" s="365"/>
      <c r="M7" s="365"/>
      <c r="N7" s="365"/>
      <c r="O7" s="365"/>
      <c r="P7" s="366"/>
    </row>
    <row r="8" spans="1:16" x14ac:dyDescent="0.2">
      <c r="A8" s="509" t="s">
        <v>11</v>
      </c>
      <c r="B8" s="1236">
        <v>0.9</v>
      </c>
      <c r="C8" s="1233"/>
      <c r="D8" s="1233"/>
      <c r="E8" s="365"/>
      <c r="F8" s="365"/>
      <c r="G8" s="365"/>
      <c r="H8" s="365"/>
      <c r="I8" s="365"/>
      <c r="J8" s="365"/>
      <c r="K8" s="365"/>
      <c r="L8" s="365"/>
      <c r="M8" s="365"/>
      <c r="N8" s="365"/>
      <c r="O8" s="365"/>
      <c r="P8" s="366"/>
    </row>
    <row r="9" spans="1:16" x14ac:dyDescent="0.2">
      <c r="A9" s="509" t="s">
        <v>28</v>
      </c>
      <c r="B9" s="1237" t="str">
        <f>'Project info'!C5</f>
        <v/>
      </c>
      <c r="C9" s="755" t="s">
        <v>29</v>
      </c>
      <c r="D9" s="1237" t="str">
        <f>'Project info'!G5</f>
        <v/>
      </c>
      <c r="E9" s="365"/>
      <c r="F9" s="365"/>
      <c r="G9" s="365"/>
      <c r="H9" s="365"/>
      <c r="I9" s="365"/>
      <c r="J9" s="365"/>
      <c r="K9" s="365"/>
      <c r="L9" s="365"/>
      <c r="M9" s="365"/>
      <c r="N9" s="365"/>
      <c r="O9" s="365"/>
      <c r="P9" s="366"/>
    </row>
    <row r="10" spans="1:16" x14ac:dyDescent="0.2">
      <c r="A10" s="510"/>
      <c r="B10" s="1233"/>
      <c r="C10" s="1233"/>
      <c r="D10" s="1233"/>
      <c r="E10" s="365"/>
      <c r="F10" s="365"/>
      <c r="G10" s="365"/>
      <c r="H10" s="365"/>
      <c r="I10" s="365"/>
      <c r="J10" s="365"/>
      <c r="K10" s="365"/>
      <c r="L10" s="365"/>
      <c r="M10" s="365"/>
      <c r="N10" s="365"/>
      <c r="O10" s="365"/>
      <c r="P10" s="366"/>
    </row>
    <row r="11" spans="1:16" x14ac:dyDescent="0.2">
      <c r="A11" s="509" t="s">
        <v>31</v>
      </c>
      <c r="B11" s="1238">
        <f>'Project info'!C13</f>
        <v>0</v>
      </c>
      <c r="C11" s="1233"/>
      <c r="D11" s="1233"/>
      <c r="E11" s="367"/>
      <c r="F11" s="367"/>
      <c r="G11" s="367"/>
      <c r="H11" s="367"/>
      <c r="I11" s="367"/>
      <c r="J11" s="367"/>
      <c r="K11" s="367"/>
      <c r="L11" s="367"/>
      <c r="M11" s="367"/>
      <c r="N11" s="365"/>
      <c r="O11" s="365"/>
      <c r="P11" s="366"/>
    </row>
    <row r="12" spans="1:16" x14ac:dyDescent="0.2">
      <c r="A12" s="510"/>
      <c r="B12" s="754"/>
      <c r="C12" s="1239"/>
      <c r="D12" s="1239"/>
      <c r="E12" s="377"/>
      <c r="F12" s="377"/>
      <c r="G12" s="377"/>
      <c r="H12" s="377"/>
      <c r="I12" s="377"/>
      <c r="J12" s="377"/>
      <c r="K12" s="377"/>
      <c r="L12" s="377"/>
      <c r="M12" s="365"/>
      <c r="N12" s="365"/>
      <c r="O12" s="365"/>
      <c r="P12" s="366"/>
    </row>
    <row r="13" spans="1:16" ht="13.5" thickBot="1" x14ac:dyDescent="0.25">
      <c r="A13" s="509" t="s">
        <v>20</v>
      </c>
      <c r="B13" s="511" t="str">
        <f>IF('Project info'!C10="ja",'Project info'!A10,IF('Project info'!C11="ja",'Project info'!A11,"Onbekend"))</f>
        <v>Onbekend</v>
      </c>
      <c r="C13" s="1239"/>
      <c r="D13" s="1239"/>
      <c r="E13" s="377"/>
      <c r="F13" s="377"/>
      <c r="G13" s="377"/>
      <c r="H13" s="377"/>
      <c r="I13" s="377"/>
      <c r="J13" s="377"/>
      <c r="K13" s="377"/>
      <c r="L13" s="377"/>
      <c r="M13" s="378"/>
      <c r="N13" s="365"/>
      <c r="O13" s="365"/>
      <c r="P13" s="366"/>
    </row>
    <row r="14" spans="1:16" ht="13.5" customHeight="1" x14ac:dyDescent="0.2">
      <c r="A14" s="375"/>
      <c r="B14" s="365"/>
      <c r="C14" s="379"/>
      <c r="D14" s="380" t="str">
        <f ca="1">IF(AND(D16&gt;25000,D15&lt;0.85,D15&gt;0.94),"Geen 90%!!","")</f>
        <v/>
      </c>
      <c r="E14" s="380" t="str">
        <f ca="1">IF(AND(E16&gt;25000,E15&lt;0.85,E15&gt;0.94),"Geen 90%!!","")</f>
        <v/>
      </c>
      <c r="F14" s="380" t="str">
        <f t="shared" ref="F14:N14" ca="1" si="0">IF(AND(F16&gt;25000,F15&lt;0.85,F15&gt;0.94),"Geen 90%!!","")</f>
        <v/>
      </c>
      <c r="G14" s="380" t="str">
        <f t="shared" ca="1" si="0"/>
        <v/>
      </c>
      <c r="H14" s="380" t="str">
        <f t="shared" ca="1" si="0"/>
        <v/>
      </c>
      <c r="I14" s="380" t="str">
        <f t="shared" ca="1" si="0"/>
        <v/>
      </c>
      <c r="J14" s="380" t="str">
        <f t="shared" ca="1" si="0"/>
        <v/>
      </c>
      <c r="K14" s="380" t="str">
        <f t="shared" ca="1" si="0"/>
        <v/>
      </c>
      <c r="L14" s="380" t="str">
        <f t="shared" ca="1" si="0"/>
        <v/>
      </c>
      <c r="M14" s="380" t="str">
        <f t="shared" ca="1" si="0"/>
        <v/>
      </c>
      <c r="N14" s="380" t="str">
        <f t="shared" ca="1" si="0"/>
        <v/>
      </c>
      <c r="O14" s="381"/>
      <c r="P14" s="366"/>
    </row>
    <row r="15" spans="1:16" x14ac:dyDescent="0.2">
      <c r="A15" s="375"/>
      <c r="B15" s="365"/>
      <c r="C15" s="382" t="s">
        <v>179</v>
      </c>
      <c r="D15" s="383" t="str">
        <f ca="1">IFERROR(D17/D16,"")</f>
        <v/>
      </c>
      <c r="E15" s="383" t="str">
        <f ca="1">IFERROR(E17/E16,"")</f>
        <v/>
      </c>
      <c r="F15" s="383" t="str">
        <f t="shared" ref="F15:N15" ca="1" si="1">IFERROR(F17/F16,"")</f>
        <v/>
      </c>
      <c r="G15" s="383" t="str">
        <f t="shared" ca="1" si="1"/>
        <v/>
      </c>
      <c r="H15" s="383" t="str">
        <f t="shared" ca="1" si="1"/>
        <v/>
      </c>
      <c r="I15" s="383" t="str">
        <f t="shared" ca="1" si="1"/>
        <v/>
      </c>
      <c r="J15" s="383" t="str">
        <f t="shared" ca="1" si="1"/>
        <v/>
      </c>
      <c r="K15" s="383" t="str">
        <f t="shared" ca="1" si="1"/>
        <v/>
      </c>
      <c r="L15" s="383" t="str">
        <f t="shared" ca="1" si="1"/>
        <v/>
      </c>
      <c r="M15" s="383" t="str">
        <f t="shared" ca="1" si="1"/>
        <v/>
      </c>
      <c r="N15" s="383" t="str">
        <f t="shared" ca="1" si="1"/>
        <v/>
      </c>
      <c r="O15" s="384"/>
      <c r="P15" s="366"/>
    </row>
    <row r="16" spans="1:16" x14ac:dyDescent="0.2">
      <c r="A16" s="375"/>
      <c r="B16" s="365"/>
      <c r="C16" s="385" t="s">
        <v>180</v>
      </c>
      <c r="D16" s="1249">
        <f ca="1">Financiering!$Y$7</f>
        <v>0</v>
      </c>
      <c r="E16" s="1249">
        <f ca="1">Financiering!$Y$8</f>
        <v>0</v>
      </c>
      <c r="F16" s="1249">
        <f ca="1">Financiering!$Y$9</f>
        <v>0</v>
      </c>
      <c r="G16" s="1249">
        <f ca="1">Financiering!$Y$10</f>
        <v>0</v>
      </c>
      <c r="H16" s="1249">
        <f ca="1">Financiering!$Y$11</f>
        <v>0</v>
      </c>
      <c r="I16" s="1249">
        <f ca="1">Financiering!$Y$12</f>
        <v>0</v>
      </c>
      <c r="J16" s="1249">
        <f ca="1">Financiering!$Y$13</f>
        <v>0</v>
      </c>
      <c r="K16" s="1249">
        <f ca="1">Financiering!$Y$14</f>
        <v>0</v>
      </c>
      <c r="L16" s="1249">
        <f ca="1">Financiering!$Y$15</f>
        <v>0</v>
      </c>
      <c r="M16" s="1249">
        <f ca="1">Financiering!$Y$16</f>
        <v>0</v>
      </c>
      <c r="N16" s="1249">
        <f ca="1">Financiering!$Y$17</f>
        <v>0</v>
      </c>
      <c r="O16" s="386"/>
      <c r="P16" s="366"/>
    </row>
    <row r="17" spans="1:16" ht="13.5" thickBot="1" x14ac:dyDescent="0.25">
      <c r="A17" s="362"/>
      <c r="B17" s="365"/>
      <c r="C17" s="387" t="s">
        <v>351</v>
      </c>
      <c r="D17" s="388" t="e">
        <f>VLOOKUP($C$17,$C$22:D61,2,0)</f>
        <v>#N/A</v>
      </c>
      <c r="E17" s="388" t="e">
        <f>VLOOKUP($C$17,$C$22:E61,3,0)</f>
        <v>#N/A</v>
      </c>
      <c r="F17" s="388" t="e">
        <f>VLOOKUP($C$17,$C$22:F61,4,0)</f>
        <v>#N/A</v>
      </c>
      <c r="G17" s="388" t="e">
        <f>VLOOKUP($C$17,$C$22:G61,5,0)</f>
        <v>#N/A</v>
      </c>
      <c r="H17" s="388" t="e">
        <f>VLOOKUP($C$17,$C$22:H61,6,0)</f>
        <v>#N/A</v>
      </c>
      <c r="I17" s="388" t="e">
        <f>VLOOKUP($C$17,$C$22:I61,7,0)</f>
        <v>#N/A</v>
      </c>
      <c r="J17" s="388" t="e">
        <f>VLOOKUP($C$17,$C$22:J61,8,0)</f>
        <v>#N/A</v>
      </c>
      <c r="K17" s="388" t="e">
        <f>VLOOKUP($C$17,$C$22:K61,9,0)</f>
        <v>#N/A</v>
      </c>
      <c r="L17" s="388" t="e">
        <f>VLOOKUP($C$17,$C$22:L61,10,0)</f>
        <v>#N/A</v>
      </c>
      <c r="M17" s="388" t="e">
        <f>VLOOKUP($C$17,$C$22:M61,11,0)</f>
        <v>#N/A</v>
      </c>
      <c r="N17" s="388" t="e">
        <f>VLOOKUP($C$17,$C$22:N61,12,0)</f>
        <v>#N/A</v>
      </c>
      <c r="O17" s="389"/>
      <c r="P17" s="366"/>
    </row>
    <row r="18" spans="1:16" x14ac:dyDescent="0.2">
      <c r="A18" s="390"/>
      <c r="B18" s="1250"/>
      <c r="C18" s="1251" t="s">
        <v>191</v>
      </c>
      <c r="D18" s="1252" t="str">
        <f>IF($B$13="Overall",IF(ISBLANK('Overall begroting'!B14),"",'Overall begroting'!B14),IF($B$13="Milestone",IF(ISBLANK('Milestone begroting'!D13),"",'Milestone begroting'!D13),""))</f>
        <v/>
      </c>
      <c r="E18" s="1252" t="str">
        <f>IF($B$13="Overall",IF(ISBLANK('Overall begroting'!C14),"",'Overall begroting'!C14),IF($B$13="Milestone",IF(ISBLANK('Milestone begroting'!E13),"",'Milestone begroting'!E13),""))</f>
        <v/>
      </c>
      <c r="F18" s="1252" t="str">
        <f>IF($B$13="Overall",IF(ISBLANK('Overall begroting'!D14),"",'Overall begroting'!D14),IF($B$13="Milestone",IF(ISBLANK('Milestone begroting'!F13),"",'Milestone begroting'!F13),""))</f>
        <v/>
      </c>
      <c r="G18" s="1252" t="str">
        <f>IF($B$13="Overall",IF(ISBLANK('Overall begroting'!E14),"",'Overall begroting'!E14),IF($B$13="Milestone",IF(ISBLANK('Milestone begroting'!G13),"",'Milestone begroting'!G13),""))</f>
        <v/>
      </c>
      <c r="H18" s="1252" t="str">
        <f>IF($B$13="Overall",IF(ISBLANK('Overall begroting'!F14),"",'Overall begroting'!F14),IF($B$13="Milestone",IF(ISBLANK('Milestone begroting'!H13),"",'Milestone begroting'!H13),""))</f>
        <v/>
      </c>
      <c r="I18" s="1252" t="str">
        <f>IF($B$13="Overall",IF(ISBLANK('Overall begroting'!G14),"",'Overall begroting'!G14),IF($B$13="Milestone",IF(ISBLANK('Milestone begroting'!I13),"",'Milestone begroting'!I13),""))</f>
        <v/>
      </c>
      <c r="J18" s="1252" t="str">
        <f>IF($B$13="Overall",IF(ISBLANK('Overall begroting'!H14),"",'Overall begroting'!H14),IF($B$13="Milestone",IF(ISBLANK('Milestone begroting'!J13),"",'Milestone begroting'!J13),""))</f>
        <v/>
      </c>
      <c r="K18" s="1252" t="str">
        <f>IF($B$13="Overall",IF(ISBLANK('Overall begroting'!I14),"",'Overall begroting'!I14),IF($B$13="Milestone",IF(ISBLANK('Milestone begroting'!K13),"",'Milestone begroting'!K13),""))</f>
        <v/>
      </c>
      <c r="L18" s="1252" t="str">
        <f>IF($B$13="Overall",IF(ISBLANK('Overall begroting'!J14),"",'Overall begroting'!J14),IF($B$13="Milestone",IF(ISBLANK('Milestone begroting'!L13),"",'Milestone begroting'!L13),""))</f>
        <v/>
      </c>
      <c r="M18" s="1252" t="str">
        <f>IF($B$13="Overall",IF(ISBLANK('Overall begroting'!K14),"",'Overall begroting'!K14),IF($B$13="Milestone",IF(ISBLANK('Milestone begroting'!M13),"",'Milestone begroting'!M13),""))</f>
        <v/>
      </c>
      <c r="N18" s="1252" t="str">
        <f>IF($B$13="Overall",IF(ISBLANK('Overall begroting'!L14),"",'Overall begroting'!L14),IF($B$13="Milestone",IF(ISBLANK('Milestone begroting'!N13),"",'Milestone begroting'!N13),""))</f>
        <v/>
      </c>
      <c r="O18" s="1252"/>
      <c r="P18" s="392"/>
    </row>
    <row r="19" spans="1:16" x14ac:dyDescent="0.2">
      <c r="A19" s="390"/>
      <c r="B19" s="1250"/>
      <c r="C19" s="1253" t="s">
        <v>14</v>
      </c>
      <c r="D19" s="1254" t="str">
        <f>IF(ISNUMBER(D18),IF($B$13="Overall",IF(ISBLANK('Overall begroting'!B15),"",'Overall begroting'!B15),IF($B$13="Milestone",IF(ISBLANK('Milestone begroting'!D14),"",'Milestone begroting'!D14))),"")</f>
        <v/>
      </c>
      <c r="E19" s="1254" t="str">
        <f>IF(ISNUMBER(E18),IF($B$13="Overall",IF(ISBLANK('Overall begroting'!C15),"",'Overall begroting'!C15),IF($B$13="Milestone",IF(ISBLANK('Milestone begroting'!E14),"",'Milestone begroting'!E14))),"")</f>
        <v/>
      </c>
      <c r="F19" s="1254" t="str">
        <f>IF(ISNUMBER(F18),IF($B$13="Overall",IF(ISBLANK('Overall begroting'!D15),"",'Overall begroting'!D15),IF($B$13="Milestone",IF(ISBLANK('Milestone begroting'!F14),"",'Milestone begroting'!F14))),"")</f>
        <v/>
      </c>
      <c r="G19" s="1254" t="str">
        <f>IF(ISNUMBER(G18),IF($B$13="Overall",IF(ISBLANK('Overall begroting'!E15),"",'Overall begroting'!E15),IF($B$13="Milestone",IF(ISBLANK('Milestone begroting'!G14),"",'Milestone begroting'!G14))),"")</f>
        <v/>
      </c>
      <c r="H19" s="1254" t="str">
        <f>IF(ISNUMBER(H18),IF($B$13="Overall",IF(ISBLANK('Overall begroting'!F15),"",'Overall begroting'!F15),IF($B$13="Milestone",IF(ISBLANK('Milestone begroting'!H14),"",'Milestone begroting'!H14))),"")</f>
        <v/>
      </c>
      <c r="I19" s="1254" t="str">
        <f>IF(ISNUMBER(I18),IF($B$13="Overall",IF(ISBLANK('Overall begroting'!G15),"",'Overall begroting'!G15),IF($B$13="Milestone",IF(ISBLANK('Milestone begroting'!I14),"",'Milestone begroting'!I14))),"")</f>
        <v/>
      </c>
      <c r="J19" s="1254" t="str">
        <f>IF(ISNUMBER(J18),IF($B$13="Overall",IF(ISBLANK('Overall begroting'!H15),"",'Overall begroting'!H15),IF($B$13="Milestone",IF(ISBLANK('Milestone begroting'!J14),"",'Milestone begroting'!J14))),"")</f>
        <v/>
      </c>
      <c r="K19" s="1254" t="str">
        <f>IF(ISNUMBER(K18),IF($B$13="Overall",IF(ISBLANK('Overall begroting'!I15),"",'Overall begroting'!I15),IF($B$13="Milestone",IF(ISBLANK('Milestone begroting'!K14),"",'Milestone begroting'!K14))),"")</f>
        <v/>
      </c>
      <c r="L19" s="1254" t="str">
        <f>IF(ISNUMBER(L18),IF($B$13="Overall",IF(ISBLANK('Overall begroting'!J15),"",'Overall begroting'!J15),IF($B$13="Milestone",IF(ISBLANK('Milestone begroting'!L14),"",'Milestone begroting'!L14))),"")</f>
        <v/>
      </c>
      <c r="M19" s="1254" t="str">
        <f>IF(ISNUMBER(M18),IF($B$13="Overall",IF(ISBLANK('Overall begroting'!K15),"",'Overall begroting'!K15),IF($B$13="Milestone",IF(ISBLANK('Milestone begroting'!M14),"",'Milestone begroting'!M14))),"")</f>
        <v/>
      </c>
      <c r="N19" s="1254" t="str">
        <f>IF(ISNUMBER(N18),IF($B$13="Overall",IF(ISBLANK('Overall begroting'!L15),"",'Overall begroting'!L15),IF($B$13="Milestone",IF(ISBLANK('Milestone begroting'!N14),"",'Milestone begroting'!N14))),"")</f>
        <v/>
      </c>
      <c r="O19" s="1254"/>
      <c r="P19" s="392"/>
    </row>
    <row r="20" spans="1:16" s="354" customFormat="1" x14ac:dyDescent="0.2">
      <c r="A20" s="393"/>
      <c r="B20" s="1255" t="s">
        <v>50</v>
      </c>
      <c r="C20" s="1256"/>
      <c r="D20" s="1256" t="str">
        <f>IF(ISNUMBER(D18),"",IF(ISNUMBER(C18),"Totaal betaling",""))</f>
        <v/>
      </c>
      <c r="E20" s="1256" t="str">
        <f>IF(ISNUMBER(E18),"",IF(ISNUMBER(D18),"Totaal betaling",""))</f>
        <v/>
      </c>
      <c r="F20" s="1256" t="str">
        <f t="shared" ref="F20:N20" si="2">IF(ISNUMBER(F18),"",IF(ISNUMBER(E18),"Totaal betaling",""))</f>
        <v/>
      </c>
      <c r="G20" s="1256" t="str">
        <f t="shared" si="2"/>
        <v/>
      </c>
      <c r="H20" s="1256" t="str">
        <f t="shared" si="2"/>
        <v/>
      </c>
      <c r="I20" s="1256" t="str">
        <f t="shared" si="2"/>
        <v/>
      </c>
      <c r="J20" s="1256" t="str">
        <f t="shared" si="2"/>
        <v/>
      </c>
      <c r="K20" s="1256" t="str">
        <f t="shared" si="2"/>
        <v/>
      </c>
      <c r="L20" s="1256" t="str">
        <f t="shared" si="2"/>
        <v/>
      </c>
      <c r="M20" s="1256" t="str">
        <f t="shared" si="2"/>
        <v/>
      </c>
      <c r="N20" s="1256" t="str">
        <f t="shared" si="2"/>
        <v/>
      </c>
      <c r="O20" s="1256"/>
      <c r="P20" s="394"/>
    </row>
    <row r="21" spans="1:16" x14ac:dyDescent="0.2">
      <c r="A21" s="395"/>
      <c r="B21" s="396" t="str">
        <f>IF(ISNUMBER('Rekenblad 2'!C63),'Rekenblad 2'!C63,"")</f>
        <v/>
      </c>
      <c r="C21" s="397"/>
      <c r="D21" s="398" t="str">
        <f>IF(ISNUMBER(D$18),'Rekenblad 2'!D63,"")</f>
        <v/>
      </c>
      <c r="E21" s="398" t="str">
        <f>IF(ISNUMBER(E18),'Rekenblad 2'!E63,IF(E$20="Totaal betaling",SUM($D21:D21),""))</f>
        <v/>
      </c>
      <c r="F21" s="398" t="str">
        <f>IF(ISNUMBER(F18),'Rekenblad 2'!F63,IF(F$20="Totaal betaling",SUM($D21:E21),""))</f>
        <v/>
      </c>
      <c r="G21" s="398" t="str">
        <f>IF(ISNUMBER(G18),'Rekenblad 2'!G63,IF(G$20="Totaal betaling",SUM($D21:F21),""))</f>
        <v/>
      </c>
      <c r="H21" s="398" t="str">
        <f>IF(ISNUMBER(H18),'Rekenblad 2'!H63,IF(H$20="Totaal betaling",SUM($D21:G21),""))</f>
        <v/>
      </c>
      <c r="I21" s="398" t="str">
        <f>IF(ISNUMBER(I18),'Rekenblad 2'!I63,IF(I$20="Totaal betaling",SUM($D21:H21),""))</f>
        <v/>
      </c>
      <c r="J21" s="398" t="str">
        <f>IF(ISNUMBER(J18),'Rekenblad 2'!J63,IF(J$20="Totaal betaling",SUM($D21:I21),""))</f>
        <v/>
      </c>
      <c r="K21" s="398" t="str">
        <f>IF(ISNUMBER(K18),'Rekenblad 2'!K63,IF(K$20="Totaal betaling",SUM($D21:J21),""))</f>
        <v/>
      </c>
      <c r="L21" s="398" t="str">
        <f>IF(ISNUMBER(L18),'Rekenblad 2'!L63,IF(L$20="Totaal betaling",SUM($D21:K21),""))</f>
        <v/>
      </c>
      <c r="M21" s="398" t="str">
        <f>IF(ISNUMBER(M18),'Rekenblad 2'!M63,IF(M$20="Totaal betaling",SUM($D21:L21),""))</f>
        <v/>
      </c>
      <c r="N21" s="398" t="str">
        <f>IF(ISNUMBER(N18),'Rekenblad 2'!N63,IF(N$20="Totaal betaling",SUM($D21:M21),""))</f>
        <v/>
      </c>
      <c r="O21" s="398"/>
      <c r="P21" s="398"/>
    </row>
    <row r="22" spans="1:16" x14ac:dyDescent="0.2">
      <c r="A22" s="395"/>
      <c r="B22" s="396" t="str">
        <f>IF(ISNUMBER('Rekenblad 2'!C64),'Rekenblad 2'!C64,"")</f>
        <v/>
      </c>
      <c r="C22" s="399" t="str">
        <f>IF(AND(NOT(ISNUMBER(B22)),ISNUMBER(B21)),"Totaal per deelnemer","")</f>
        <v/>
      </c>
      <c r="D22" s="398" t="str">
        <f>IF(ISNUMBER(D$18),IFERROR(IF($C22="Totaal per deelnemer",SUM(D$21:D21),'Rekenblad 2'!D64),"")+3,"")</f>
        <v/>
      </c>
      <c r="E22" s="398" t="str">
        <f>IF(ISNUMBER(E$18),IF($C22="Totaal per deelnemer",SUM(E$21:E21),'Rekenblad 2'!E64),IF(AND(E$20="Totaal betaling",ISNUMBER($B22)),SUM($D22:D22),IF(AND($C22="Totaal per deelnemer",E$20="Totaal betaling"),SUM($D22:D22),"")))</f>
        <v/>
      </c>
      <c r="F22" s="398" t="str">
        <f>IF(ISNUMBER(F$18),IF($C22="Totaal per deelnemer",SUM(F$21:F21),'Rekenblad 2'!F64),IF(AND(F$20="Totaal betaling",ISNUMBER($B22)),SUM($D22:E22),IF(AND($C22="Totaal per deelnemer",F$20="Totaal betaling"),SUM($D22:E22),"")))</f>
        <v/>
      </c>
      <c r="G22" s="398" t="str">
        <f>IF(ISNUMBER(G$18),IF($C22="Totaal per deelnemer",SUM(G$21:G21),'Rekenblad 2'!G64),IF(AND(G$20="Totaal betaling",ISNUMBER($B22)),SUM($D22:F22),IF(AND($C22="Totaal per deelnemer",G$20="Totaal betaling"),SUM($D22:F22),"")))</f>
        <v/>
      </c>
      <c r="H22" s="398" t="str">
        <f>IF(ISNUMBER(H$18),IF($C22="Totaal per deelnemer",SUM(H$21:H21),'Rekenblad 2'!H64),IF(AND(H$20="Totaal betaling",ISNUMBER($B22)),SUM($D22:G22),IF(AND($C22="Totaal per deelnemer",H$20="Totaal betaling"),SUM($D22:G22),"")))</f>
        <v/>
      </c>
      <c r="I22" s="398" t="str">
        <f>IF(ISNUMBER(I$18),IF($C22="Totaal per deelnemer",SUM(I$21:I21),'Rekenblad 2'!I64),IF(AND(I$20="Totaal betaling",ISNUMBER($B22)),SUM($D22:H22),IF(AND($C22="Totaal per deelnemer",I$20="Totaal betaling"),SUM($D22:H22),"")))</f>
        <v/>
      </c>
      <c r="J22" s="398" t="str">
        <f>IF(ISNUMBER(J$18),IF($C22="Totaal per deelnemer",SUM(J$21:J21),'Rekenblad 2'!J64),IF(AND(J$20="Totaal betaling",ISNUMBER($B22)),SUM($D22:I22),IF(AND($C22="Totaal per deelnemer",J$20="Totaal betaling"),SUM($D22:I22),"")))</f>
        <v/>
      </c>
      <c r="K22" s="398" t="str">
        <f>IF(ISNUMBER(K$18),IF($C22="Totaal per deelnemer",SUM(K$21:K21),'Rekenblad 2'!K64),IF(AND(K$20="Totaal betaling",ISNUMBER($B22)),SUM($D22:J22),IF(AND($C22="Totaal per deelnemer",K$20="Totaal betaling"),SUM($D22:J22),"")))</f>
        <v/>
      </c>
      <c r="L22" s="398" t="str">
        <f>IF(ISNUMBER(L$18),IF($C22="Totaal per deelnemer",SUM(L$21:L21),'Rekenblad 2'!L64),IF(AND(L$20="Totaal betaling",ISNUMBER($B22)),SUM($D22:K22),IF(AND($C22="Totaal per deelnemer",L$20="Totaal betaling"),SUM($D22:K22),"")))</f>
        <v/>
      </c>
      <c r="M22" s="398" t="str">
        <f>IF(ISNUMBER(M$18),IF($C22="Totaal per deelnemer",SUM(M$21:M21),'Rekenblad 2'!M64),IF(AND(M$20="Totaal betaling",ISNUMBER($B22)),SUM($D22:L22),IF(AND($C22="Totaal per deelnemer",M$20="Totaal betaling"),SUM($D22:L22),"")))</f>
        <v/>
      </c>
      <c r="N22" s="398" t="str">
        <f>IF(ISNUMBER(N$18),IF($C22="Totaal per deelnemer",SUM(N$21:N21),'Rekenblad 2'!N64),IF(AND(N$20="Totaal betaling",ISNUMBER($B22)),SUM($D22:M22),IF(AND($C22="Totaal per deelnemer",N$20="Totaal betaling"),SUM($D22:M22),"")))</f>
        <v/>
      </c>
      <c r="O22" s="398"/>
      <c r="P22" s="398"/>
    </row>
    <row r="23" spans="1:16" x14ac:dyDescent="0.2">
      <c r="A23" s="395"/>
      <c r="B23" s="396" t="str">
        <f>IF(ISNUMBER('Rekenblad 2'!C65),'Rekenblad 2'!C65,"")</f>
        <v/>
      </c>
      <c r="C23" s="399" t="str">
        <f t="shared" ref="C23:C60" si="3">IF(AND(NOT(ISNUMBER(B23)),ISNUMBER(B22)),"Totaal per deelnemer","")</f>
        <v/>
      </c>
      <c r="D23" s="398" t="str">
        <f>IF(ISNUMBER(D$18),IF($C23="Totaal per deelnemer",SUM(D$21:D22),'Rekenblad 2'!D65),"")</f>
        <v/>
      </c>
      <c r="E23" s="398" t="str">
        <f>IF(ISNUMBER(E$18),IF($C23="Totaal per deelnemer",SUM(E$21:E22),'Rekenblad 2'!E65),IF(AND(E$20="Totaal betaling",ISNUMBER($B23)),SUM($D23:D23),IF(AND($C23="Totaal per deelnemer",E$20="Totaal betaling"),SUM($D23:D23),"")))</f>
        <v/>
      </c>
      <c r="F23" s="398" t="str">
        <f>IF(ISNUMBER(F$18),IF($C23="Totaal per deelnemer",SUM(F$21:F22),'Rekenblad 2'!F65),IF(AND(F$20="Totaal betaling",ISNUMBER($B23)),SUM($D23:E23),IF(AND($C23="Totaal per deelnemer",F$20="Totaal betaling"),SUM($D23:E23),"")))</f>
        <v/>
      </c>
      <c r="G23" s="398" t="str">
        <f>IF(ISNUMBER(G$18),IF($C23="Totaal per deelnemer",SUM(G$21:G22),'Rekenblad 2'!G65),IF(AND(G$20="Totaal betaling",ISNUMBER($B23)),SUM($D23:F23),IF(AND($C23="Totaal per deelnemer",G$20="Totaal betaling"),SUM($D23:F23),"")))</f>
        <v/>
      </c>
      <c r="H23" s="398" t="str">
        <f>IF(ISNUMBER(H$18),IF($C23="Totaal per deelnemer",SUM(H$21:H22),'Rekenblad 2'!H65),IF(AND(H$20="Totaal betaling",ISNUMBER($B23)),SUM($D23:G23),IF(AND($C23="Totaal per deelnemer",H$20="Totaal betaling"),SUM($D23:G23),"")))</f>
        <v/>
      </c>
      <c r="I23" s="398" t="str">
        <f>IF(ISNUMBER(I$18),IF($C23="Totaal per deelnemer",SUM(I$21:I22),'Rekenblad 2'!I65),IF(AND(I$20="Totaal betaling",ISNUMBER($B23)),SUM($D23:H23),IF(AND($C23="Totaal per deelnemer",I$20="Totaal betaling"),SUM($D23:H23),"")))</f>
        <v/>
      </c>
      <c r="J23" s="398" t="str">
        <f>IF(ISNUMBER(J$18),IF($C23="Totaal per deelnemer",SUM(J$21:J22),'Rekenblad 2'!J65),IF(AND(J$20="Totaal betaling",ISNUMBER($B23)),SUM($D23:I23),IF(AND($C23="Totaal per deelnemer",J$20="Totaal betaling"),SUM($D23:I23),"")))</f>
        <v/>
      </c>
      <c r="K23" s="398" t="str">
        <f>IF(ISNUMBER(K$18),IF($C23="Totaal per deelnemer",SUM(K$21:K22),'Rekenblad 2'!K65),IF(AND(K$20="Totaal betaling",ISNUMBER($B23)),SUM($D23:J23),IF(AND($C23="Totaal per deelnemer",K$20="Totaal betaling"),SUM($D23:J23),"")))</f>
        <v/>
      </c>
      <c r="L23" s="398" t="str">
        <f>IF(ISNUMBER(L$18),IF($C23="Totaal per deelnemer",SUM(L$21:L22),'Rekenblad 2'!L65),IF(AND(L$20="Totaal betaling",ISNUMBER($B23)),SUM($D23:K23),IF(AND($C23="Totaal per deelnemer",L$20="Totaal betaling"),SUM($D23:K23),"")))</f>
        <v/>
      </c>
      <c r="M23" s="398" t="str">
        <f>IF(ISNUMBER(M$18),IF($C23="Totaal per deelnemer",SUM(M$21:M22),'Rekenblad 2'!M65),IF(AND(M$20="Totaal betaling",ISNUMBER($B23)),SUM($D23:L23),IF(AND($C23="Totaal per deelnemer",M$20="Totaal betaling"),SUM($D23:L23),"")))</f>
        <v/>
      </c>
      <c r="N23" s="398" t="str">
        <f>IF(ISNUMBER(N$18),IF($C23="Totaal per deelnemer",SUM(N$21:N22),'Rekenblad 2'!N65),IF(AND(N$20="Totaal betaling",ISNUMBER($B23)),SUM($D23:M23),IF(AND($C23="Totaal per deelnemer",N$20="Totaal betaling"),SUM($D23:M23),"")))</f>
        <v/>
      </c>
      <c r="O23" s="398"/>
      <c r="P23" s="398"/>
    </row>
    <row r="24" spans="1:16" x14ac:dyDescent="0.2">
      <c r="A24" s="395"/>
      <c r="B24" s="396" t="str">
        <f>IF(ISNUMBER('Rekenblad 2'!C66),'Rekenblad 2'!C66,"")</f>
        <v/>
      </c>
      <c r="C24" s="399" t="str">
        <f t="shared" si="3"/>
        <v/>
      </c>
      <c r="D24" s="398" t="str">
        <f>IF(ISNUMBER(D$18),IF($C24="Totaal per deelnemer",SUM(D$21:D23),'Rekenblad 2'!D66),"")</f>
        <v/>
      </c>
      <c r="E24" s="398" t="str">
        <f>IF(ISNUMBER(E$18),IF($C24="Totaal per deelnemer",SUM(E$21:E23),'Rekenblad 2'!E66),IF(AND(E$20="Totaal betaling",ISNUMBER($B24)),SUM($D24:D24),IF(AND($C24="Totaal per deelnemer",E$20="Totaal betaling"),SUM($D24:D24),"")))</f>
        <v/>
      </c>
      <c r="F24" s="398" t="str">
        <f>IF(ISNUMBER(F$18),IF($C24="Totaal per deelnemer",SUM(F$21:F23),'Rekenblad 2'!F66),IF(AND(F$20="Totaal betaling",ISNUMBER($B24)),SUM($D24:E24),IF(AND($C24="Totaal per deelnemer",F$20="Totaal betaling"),SUM($D24:E24),"")))</f>
        <v/>
      </c>
      <c r="G24" s="398" t="str">
        <f>IF(ISNUMBER(G$18),IF($C24="Totaal per deelnemer",SUM(G$21:G23),'Rekenblad 2'!G66),IF(AND(G$20="Totaal betaling",ISNUMBER($B24)),SUM($D24:F24),IF(AND($C24="Totaal per deelnemer",G$20="Totaal betaling"),SUM($D24:F24),"")))</f>
        <v/>
      </c>
      <c r="H24" s="398" t="str">
        <f>IF(ISNUMBER(H$18),IF($C24="Totaal per deelnemer",SUM(H$21:H23),'Rekenblad 2'!H66),IF(AND(H$20="Totaal betaling",ISNUMBER($B24)),SUM($D24:G24),IF(AND($C24="Totaal per deelnemer",H$20="Totaal betaling"),SUM($D24:G24),"")))</f>
        <v/>
      </c>
      <c r="I24" s="398" t="str">
        <f>IF(ISNUMBER(I$18),IF($C24="Totaal per deelnemer",SUM(I$21:I23),'Rekenblad 2'!I66),IF(AND(I$20="Totaal betaling",ISNUMBER($B24)),SUM($D24:H24),IF(AND($C24="Totaal per deelnemer",I$20="Totaal betaling"),SUM($D24:H24),"")))</f>
        <v/>
      </c>
      <c r="J24" s="398" t="str">
        <f>IF(ISNUMBER(J$18),IF($C24="Totaal per deelnemer",SUM(J$21:J23),'Rekenblad 2'!J66),IF(AND(J$20="Totaal betaling",ISNUMBER($B24)),SUM($D24:I24),IF(AND($C24="Totaal per deelnemer",J$20="Totaal betaling"),SUM($D24:I24),"")))</f>
        <v/>
      </c>
      <c r="K24" s="398" t="str">
        <f>IF(ISNUMBER(K$18),IF($C24="Totaal per deelnemer",SUM(K$21:K23),'Rekenblad 2'!K66),IF(AND(K$20="Totaal betaling",ISNUMBER($B24)),SUM($D24:J24),IF(AND($C24="Totaal per deelnemer",K$20="Totaal betaling"),SUM($D24:J24),"")))</f>
        <v/>
      </c>
      <c r="L24" s="398" t="str">
        <f>IF(ISNUMBER(L$18),IF($C24="Totaal per deelnemer",SUM(L$21:L23),'Rekenblad 2'!L66),IF(AND(L$20="Totaal betaling",ISNUMBER($B24)),SUM($D24:K24),IF(AND($C24="Totaal per deelnemer",L$20="Totaal betaling"),SUM($D24:K24),"")))</f>
        <v/>
      </c>
      <c r="M24" s="398" t="str">
        <f>IF(ISNUMBER(M$18),IF($C24="Totaal per deelnemer",SUM(M$21:M23),'Rekenblad 2'!M66),IF(AND(M$20="Totaal betaling",ISNUMBER($B24)),SUM($D24:L24),IF(AND($C24="Totaal per deelnemer",M$20="Totaal betaling"),SUM($D24:L24),"")))</f>
        <v/>
      </c>
      <c r="N24" s="398" t="str">
        <f>IF(ISNUMBER(N$18),IF($C24="Totaal per deelnemer",SUM(N$21:N23),'Rekenblad 2'!N66),IF(AND(N$20="Totaal betaling",ISNUMBER($B24)),SUM($D24:M24),IF(AND($C24="Totaal per deelnemer",N$20="Totaal betaling"),SUM($D24:M24),"")))</f>
        <v/>
      </c>
      <c r="O24" s="398"/>
      <c r="P24" s="398"/>
    </row>
    <row r="25" spans="1:16" x14ac:dyDescent="0.2">
      <c r="A25" s="395"/>
      <c r="B25" s="396" t="str">
        <f>IF(ISNUMBER('Rekenblad 2'!C67),'Rekenblad 2'!C67,"")</f>
        <v/>
      </c>
      <c r="C25" s="399" t="str">
        <f t="shared" si="3"/>
        <v/>
      </c>
      <c r="D25" s="398" t="str">
        <f>IF(ISNUMBER(D$18),IF($C25="Totaal per deelnemer",SUM(D$21:D24),'Rekenblad 2'!D67),"")</f>
        <v/>
      </c>
      <c r="E25" s="398" t="str">
        <f>IF(ISNUMBER(E$18),IF($C25="Totaal per deelnemer",SUM(E$21:E24),'Rekenblad 2'!E67),IF(AND(E$20="Totaal betaling",ISNUMBER($B25)),SUM($D25:D25),IF(AND($C25="Totaal per deelnemer",E$20="Totaal betaling"),SUM($D25:D25),"")))</f>
        <v/>
      </c>
      <c r="F25" s="398" t="str">
        <f>IF(ISNUMBER(F$18),IF($C25="Totaal per deelnemer",SUM(F$21:F24),'Rekenblad 2'!F67),IF(AND(F$20="Totaal betaling",ISNUMBER($B25)),SUM($D25:E25),IF(AND($C25="Totaal per deelnemer",F$20="Totaal betaling"),SUM($D25:E25),"")))</f>
        <v/>
      </c>
      <c r="G25" s="398" t="str">
        <f>IF(ISNUMBER(G$18),IF($C25="Totaal per deelnemer",SUM(G$21:G24),'Rekenblad 2'!G67),IF(AND(G$20="Totaal betaling",ISNUMBER($B25)),SUM($D25:F25),IF(AND($C25="Totaal per deelnemer",G$20="Totaal betaling"),SUM($D25:F25),"")))</f>
        <v/>
      </c>
      <c r="H25" s="398" t="str">
        <f>IF(ISNUMBER(H$18),IF($C25="Totaal per deelnemer",SUM(H$21:H24),'Rekenblad 2'!H67),IF(AND(H$20="Totaal betaling",ISNUMBER($B25)),SUM($D25:G25),IF(AND($C25="Totaal per deelnemer",H$20="Totaal betaling"),SUM($D25:G25),"")))</f>
        <v/>
      </c>
      <c r="I25" s="398" t="str">
        <f>IF(ISNUMBER(I$18),IF($C25="Totaal per deelnemer",SUM(I$21:I24),'Rekenblad 2'!I67),IF(AND(I$20="Totaal betaling",ISNUMBER($B25)),SUM($D25:H25),IF(AND($C25="Totaal per deelnemer",I$20="Totaal betaling"),SUM($D25:H25),"")))</f>
        <v/>
      </c>
      <c r="J25" s="398" t="str">
        <f>IF(ISNUMBER(J$18),IF($C25="Totaal per deelnemer",SUM(J$21:J24),'Rekenblad 2'!J67),IF(AND(J$20="Totaal betaling",ISNUMBER($B25)),SUM($D25:I25),IF(AND($C25="Totaal per deelnemer",J$20="Totaal betaling"),SUM($D25:I25),"")))</f>
        <v/>
      </c>
      <c r="K25" s="398" t="str">
        <f>IF(ISNUMBER(K$18),IF($C25="Totaal per deelnemer",SUM(K$21:K24),'Rekenblad 2'!K67),IF(AND(K$20="Totaal betaling",ISNUMBER($B25)),SUM($D25:J25),IF(AND($C25="Totaal per deelnemer",K$20="Totaal betaling"),SUM($D25:J25),"")))</f>
        <v/>
      </c>
      <c r="L25" s="398" t="str">
        <f>IF(ISNUMBER(L$18),IF($C25="Totaal per deelnemer",SUM(L$21:L24),'Rekenblad 2'!L67),IF(AND(L$20="Totaal betaling",ISNUMBER($B25)),SUM($D25:K25),IF(AND($C25="Totaal per deelnemer",L$20="Totaal betaling"),SUM($D25:K25),"")))</f>
        <v/>
      </c>
      <c r="M25" s="398" t="str">
        <f>IF(ISNUMBER(M$18),IF($C25="Totaal per deelnemer",SUM(M$21:M24),'Rekenblad 2'!M67),IF(AND(M$20="Totaal betaling",ISNUMBER($B25)),SUM($D25:L25),IF(AND($C25="Totaal per deelnemer",M$20="Totaal betaling"),SUM($D25:L25),"")))</f>
        <v/>
      </c>
      <c r="N25" s="398" t="str">
        <f>IF(ISNUMBER(N$18),IF($C25="Totaal per deelnemer",SUM(N$21:N24),'Rekenblad 2'!N67),IF(AND(N$20="Totaal betaling",ISNUMBER($B25)),SUM($D25:M25),IF(AND($C25="Totaal per deelnemer",N$20="Totaal betaling"),SUM($D25:M25),"")))</f>
        <v/>
      </c>
      <c r="O25" s="398"/>
      <c r="P25" s="398"/>
    </row>
    <row r="26" spans="1:16" x14ac:dyDescent="0.2">
      <c r="A26" s="395"/>
      <c r="B26" s="396" t="str">
        <f>IF(ISNUMBER('Rekenblad 2'!C68),'Rekenblad 2'!C68,"")</f>
        <v/>
      </c>
      <c r="C26" s="399" t="str">
        <f t="shared" si="3"/>
        <v/>
      </c>
      <c r="D26" s="398" t="str">
        <f>IF(ISNUMBER(D$18),IF($C26="Totaal per deelnemer",SUM(D$21:D25),'Rekenblad 2'!D68),"")</f>
        <v/>
      </c>
      <c r="E26" s="398" t="str">
        <f>IF(ISNUMBER(E$18),IF($C26="Totaal per deelnemer",SUM(E$21:E25),'Rekenblad 2'!E68),IF(AND(E$20="Totaal betaling",ISNUMBER($B26)),SUM($D26:D26),IF(AND($C26="Totaal per deelnemer",E$20="Totaal betaling"),SUM($D26:D26),"")))</f>
        <v/>
      </c>
      <c r="F26" s="398" t="str">
        <f>IF(ISNUMBER(F$18),IF($C26="Totaal per deelnemer",SUM(F$21:F25),'Rekenblad 2'!F68),IF(AND(F$20="Totaal betaling",ISNUMBER($B26)),SUM($D26:E26),IF(AND($C26="Totaal per deelnemer",F$20="Totaal betaling"),SUM($D26:E26),"")))</f>
        <v/>
      </c>
      <c r="G26" s="398" t="str">
        <f>IF(ISNUMBER(G$18),IF($C26="Totaal per deelnemer",SUM(G$21:G25),'Rekenblad 2'!G68),IF(AND(G$20="Totaal betaling",ISNUMBER($B26)),SUM($D26:F26),IF(AND($C26="Totaal per deelnemer",G$20="Totaal betaling"),SUM($D26:F26),"")))</f>
        <v/>
      </c>
      <c r="H26" s="398" t="str">
        <f>IF(ISNUMBER(H$18),IF($C26="Totaal per deelnemer",SUM(H$21:H25),'Rekenblad 2'!H68),IF(AND(H$20="Totaal betaling",ISNUMBER($B26)),SUM($D26:G26),IF(AND($C26="Totaal per deelnemer",H$20="Totaal betaling"),SUM($D26:G26),"")))</f>
        <v/>
      </c>
      <c r="I26" s="398" t="str">
        <f>IF(ISNUMBER(I$18),IF($C26="Totaal per deelnemer",SUM(I$21:I25),'Rekenblad 2'!I68),IF(AND(I$20="Totaal betaling",ISNUMBER($B26)),SUM($D26:H26),IF(AND($C26="Totaal per deelnemer",I$20="Totaal betaling"),SUM($D26:H26),"")))</f>
        <v/>
      </c>
      <c r="J26" s="398" t="str">
        <f>IF(ISNUMBER(J$18),IF($C26="Totaal per deelnemer",SUM(J$21:J25),'Rekenblad 2'!J68),IF(AND(J$20="Totaal betaling",ISNUMBER($B26)),SUM($D26:I26),IF(AND($C26="Totaal per deelnemer",J$20="Totaal betaling"),SUM($D26:I26),"")))</f>
        <v/>
      </c>
      <c r="K26" s="398" t="str">
        <f>IF(ISNUMBER(K$18),IF($C26="Totaal per deelnemer",SUM(K$21:K25),'Rekenblad 2'!K68),IF(AND(K$20="Totaal betaling",ISNUMBER($B26)),SUM($D26:J26),IF(AND($C26="Totaal per deelnemer",K$20="Totaal betaling"),SUM($D26:J26),"")))</f>
        <v/>
      </c>
      <c r="L26" s="398" t="str">
        <f>IF(ISNUMBER(L$18),IF($C26="Totaal per deelnemer",SUM(L$21:L25),'Rekenblad 2'!L68),IF(AND(L$20="Totaal betaling",ISNUMBER($B26)),SUM($D26:K26),IF(AND($C26="Totaal per deelnemer",L$20="Totaal betaling"),SUM($D26:K26),"")))</f>
        <v/>
      </c>
      <c r="M26" s="398" t="str">
        <f>IF(ISNUMBER(M$18),IF($C26="Totaal per deelnemer",SUM(M$21:M25),'Rekenblad 2'!M68),IF(AND(M$20="Totaal betaling",ISNUMBER($B26)),SUM($D26:L26),IF(AND($C26="Totaal per deelnemer",M$20="Totaal betaling"),SUM($D26:L26),"")))</f>
        <v/>
      </c>
      <c r="N26" s="398" t="str">
        <f>IF(ISNUMBER(N$18),IF($C26="Totaal per deelnemer",SUM(N$21:N25),'Rekenblad 2'!N68),IF(AND(N$20="Totaal betaling",ISNUMBER($B26)),SUM($D26:M26),IF(AND($C26="Totaal per deelnemer",N$20="Totaal betaling"),SUM($D26:M26),"")))</f>
        <v/>
      </c>
      <c r="O26" s="398"/>
      <c r="P26" s="398"/>
    </row>
    <row r="27" spans="1:16" x14ac:dyDescent="0.2">
      <c r="A27" s="395"/>
      <c r="B27" s="396" t="str">
        <f>IF(ISNUMBER('Rekenblad 2'!C69),'Rekenblad 2'!C69,"")</f>
        <v/>
      </c>
      <c r="C27" s="399" t="str">
        <f t="shared" si="3"/>
        <v/>
      </c>
      <c r="D27" s="398" t="str">
        <f>IF(ISNUMBER(D$18),IF($C27="Totaal per deelnemer",SUM(D$21:D26),'Rekenblad 2'!D69),"")</f>
        <v/>
      </c>
      <c r="E27" s="398" t="str">
        <f>IF(ISNUMBER(E$18),IF($C27="Totaal per deelnemer",SUM(E$21:E26),'Rekenblad 2'!E69),IF(AND(E$20="Totaal betaling",ISNUMBER($B27)),SUM($D27:D27),IF(AND($C27="Totaal per deelnemer",E$20="Totaal betaling"),SUM($D27:D27),"")))</f>
        <v/>
      </c>
      <c r="F27" s="398" t="str">
        <f>IF(ISNUMBER(F$18),IF($C27="Totaal per deelnemer",SUM(F$21:F26),'Rekenblad 2'!F69),IF(AND(F$20="Totaal betaling",ISNUMBER($B27)),SUM($D27:E27),IF(AND($C27="Totaal per deelnemer",F$20="Totaal betaling"),SUM($D27:E27),"")))</f>
        <v/>
      </c>
      <c r="G27" s="398" t="str">
        <f>IF(ISNUMBER(G$18),IF($C27="Totaal per deelnemer",SUM(G$21:G26),'Rekenblad 2'!G69),IF(AND(G$20="Totaal betaling",ISNUMBER($B27)),SUM($D27:F27),IF(AND($C27="Totaal per deelnemer",G$20="Totaal betaling"),SUM($D27:F27),"")))</f>
        <v/>
      </c>
      <c r="H27" s="398" t="str">
        <f>IF(ISNUMBER(H$18),IF($C27="Totaal per deelnemer",SUM(H$21:H26),'Rekenblad 2'!H69),IF(AND(H$20="Totaal betaling",ISNUMBER($B27)),SUM($D27:G27),IF(AND($C27="Totaal per deelnemer",H$20="Totaal betaling"),SUM($D27:G27),"")))</f>
        <v/>
      </c>
      <c r="I27" s="398" t="str">
        <f>IF(ISNUMBER(I$18),IF($C27="Totaal per deelnemer",SUM(I$21:I26),'Rekenblad 2'!I69),IF(AND(I$20="Totaal betaling",ISNUMBER($B27)),SUM($D27:H27),IF(AND($C27="Totaal per deelnemer",I$20="Totaal betaling"),SUM($D27:H27),"")))</f>
        <v/>
      </c>
      <c r="J27" s="398" t="str">
        <f>IF(ISNUMBER(J$18),IF($C27="Totaal per deelnemer",SUM(J$21:J26),'Rekenblad 2'!J69),IF(AND(J$20="Totaal betaling",ISNUMBER($B27)),SUM($D27:I27),IF(AND($C27="Totaal per deelnemer",J$20="Totaal betaling"),SUM($D27:I27),"")))</f>
        <v/>
      </c>
      <c r="K27" s="398" t="str">
        <f>IF(ISNUMBER(K$18),IF($C27="Totaal per deelnemer",SUM(K$21:K26),'Rekenblad 2'!K69),IF(AND(K$20="Totaal betaling",ISNUMBER($B27)),SUM($D27:J27),IF(AND($C27="Totaal per deelnemer",K$20="Totaal betaling"),SUM($D27:J27),"")))</f>
        <v/>
      </c>
      <c r="L27" s="398" t="str">
        <f>IF(ISNUMBER(L$18),IF($C27="Totaal per deelnemer",SUM(L$21:L26),'Rekenblad 2'!L69),IF(AND(L$20="Totaal betaling",ISNUMBER($B27)),SUM($D27:K27),IF(AND($C27="Totaal per deelnemer",L$20="Totaal betaling"),SUM($D27:K27),"")))</f>
        <v/>
      </c>
      <c r="M27" s="398" t="str">
        <f>IF(ISNUMBER(M$18),IF($C27="Totaal per deelnemer",SUM(M$21:M26),'Rekenblad 2'!M69),IF(AND(M$20="Totaal betaling",ISNUMBER($B27)),SUM($D27:L27),IF(AND($C27="Totaal per deelnemer",M$20="Totaal betaling"),SUM($D27:L27),"")))</f>
        <v/>
      </c>
      <c r="N27" s="398" t="str">
        <f>IF(ISNUMBER(N$18),IF($C27="Totaal per deelnemer",SUM(N$21:N26),'Rekenblad 2'!N69),IF(AND(N$20="Totaal betaling",ISNUMBER($B27)),SUM($D27:M27),IF(AND($C27="Totaal per deelnemer",N$20="Totaal betaling"),SUM($D27:M27),"")))</f>
        <v/>
      </c>
      <c r="O27" s="398"/>
      <c r="P27" s="398"/>
    </row>
    <row r="28" spans="1:16" x14ac:dyDescent="0.2">
      <c r="A28" s="395"/>
      <c r="B28" s="396" t="str">
        <f>IF(ISNUMBER('Rekenblad 2'!C70),'Rekenblad 2'!C70,"")</f>
        <v/>
      </c>
      <c r="C28" s="399" t="str">
        <f t="shared" si="3"/>
        <v/>
      </c>
      <c r="D28" s="398" t="str">
        <f>IF(ISNUMBER(D$18),IF($C28="Totaal per deelnemer",SUM(D$21:D27),'Rekenblad 2'!D70),"")</f>
        <v/>
      </c>
      <c r="E28" s="398" t="str">
        <f>IF(ISNUMBER(E$18),IF($C28="Totaal per deelnemer",SUM(E$21:E27),'Rekenblad 2'!E70),IF(AND(E$20="Totaal betaling",ISNUMBER($B28)),SUM($D28:D28),IF(AND($C28="Totaal per deelnemer",E$20="Totaal betaling"),SUM($D28:D28),"")))</f>
        <v/>
      </c>
      <c r="F28" s="398" t="str">
        <f>IF(ISNUMBER(F$18),IF($C28="Totaal per deelnemer",SUM(F$21:F27),'Rekenblad 2'!F70),IF(AND(F$20="Totaal betaling",ISNUMBER($B28)),SUM($D28:E28),IF(AND($C28="Totaal per deelnemer",F$20="Totaal betaling"),SUM($D28:E28),"")))</f>
        <v/>
      </c>
      <c r="G28" s="398" t="str">
        <f>IF(ISNUMBER(G$18),IF($C28="Totaal per deelnemer",SUM(G$21:G27),'Rekenblad 2'!G70),IF(AND(G$20="Totaal betaling",ISNUMBER($B28)),SUM($D28:F28),IF(AND($C28="Totaal per deelnemer",G$20="Totaal betaling"),SUM($D28:F28),"")))</f>
        <v/>
      </c>
      <c r="H28" s="398" t="str">
        <f>IF(ISNUMBER(H$18),IF($C28="Totaal per deelnemer",SUM(H$21:H27),'Rekenblad 2'!H70),IF(AND(H$20="Totaal betaling",ISNUMBER($B28)),SUM($D28:G28),IF(AND($C28="Totaal per deelnemer",H$20="Totaal betaling"),SUM($D28:G28),"")))</f>
        <v/>
      </c>
      <c r="I28" s="398" t="str">
        <f>IF(ISNUMBER(I$18),IF($C28="Totaal per deelnemer",SUM(I$21:I27),'Rekenblad 2'!I70),IF(AND(I$20="Totaal betaling",ISNUMBER($B28)),SUM($D28:H28),IF(AND($C28="Totaal per deelnemer",I$20="Totaal betaling"),SUM($D28:H28),"")))</f>
        <v/>
      </c>
      <c r="J28" s="398" t="str">
        <f>IF(ISNUMBER(J$18),IF($C28="Totaal per deelnemer",SUM(J$21:J27),'Rekenblad 2'!J70),IF(AND(J$20="Totaal betaling",ISNUMBER($B28)),SUM($D28:I28),IF(AND($C28="Totaal per deelnemer",J$20="Totaal betaling"),SUM($D28:I28),"")))</f>
        <v/>
      </c>
      <c r="K28" s="398" t="str">
        <f>IF(ISNUMBER(K$18),IF($C28="Totaal per deelnemer",SUM(K$21:K27),'Rekenblad 2'!K70),IF(AND(K$20="Totaal betaling",ISNUMBER($B28)),SUM($D28:J28),IF(AND($C28="Totaal per deelnemer",K$20="Totaal betaling"),SUM($D28:J28),"")))</f>
        <v/>
      </c>
      <c r="L28" s="398" t="str">
        <f>IF(ISNUMBER(L$18),IF($C28="Totaal per deelnemer",SUM(L$21:L27),'Rekenblad 2'!L70),IF(AND(L$20="Totaal betaling",ISNUMBER($B28)),SUM($D28:K28),IF(AND($C28="Totaal per deelnemer",L$20="Totaal betaling"),SUM($D28:K28),"")))</f>
        <v/>
      </c>
      <c r="M28" s="398" t="str">
        <f>IF(ISNUMBER(M$18),IF($C28="Totaal per deelnemer",SUM(M$21:M27),'Rekenblad 2'!M70),IF(AND(M$20="Totaal betaling",ISNUMBER($B28)),SUM($D28:L28),IF(AND($C28="Totaal per deelnemer",M$20="Totaal betaling"),SUM($D28:L28),"")))</f>
        <v/>
      </c>
      <c r="N28" s="398" t="str">
        <f>IF(ISNUMBER(N$18),IF($C28="Totaal per deelnemer",SUM(N$21:N27),'Rekenblad 2'!N70),IF(AND(N$20="Totaal betaling",ISNUMBER($B28)),SUM($D28:M28),IF(AND($C28="Totaal per deelnemer",N$20="Totaal betaling"),SUM($D28:M28),"")))</f>
        <v/>
      </c>
      <c r="O28" s="398"/>
      <c r="P28" s="398"/>
    </row>
    <row r="29" spans="1:16" x14ac:dyDescent="0.2">
      <c r="A29" s="395"/>
      <c r="B29" s="396" t="str">
        <f>IF(ISNUMBER('Rekenblad 2'!C71),'Rekenblad 2'!C71,"")</f>
        <v/>
      </c>
      <c r="C29" s="399" t="str">
        <f t="shared" si="3"/>
        <v/>
      </c>
      <c r="D29" s="398" t="str">
        <f>IF(ISNUMBER(D$18),IF($C29="Totaal per deelnemer",SUM(D$21:D28),'Rekenblad 2'!D71),"")</f>
        <v/>
      </c>
      <c r="E29" s="398" t="str">
        <f>IF(ISNUMBER(E$18),IF($C29="Totaal per deelnemer",SUM(E$21:E28),'Rekenblad 2'!E71),IF(AND(E$20="Totaal betaling",ISNUMBER($B29)),SUM($D29:D29),IF(AND($C29="Totaal per deelnemer",E$20="Totaal betaling"),SUM($D29:D29),"")))</f>
        <v/>
      </c>
      <c r="F29" s="398" t="str">
        <f>IF(ISNUMBER(F$18),IF($C29="Totaal per deelnemer",SUM(F$21:F28),'Rekenblad 2'!F71),IF(AND(F$20="Totaal betaling",ISNUMBER($B29)),SUM($D29:E29),IF(AND($C29="Totaal per deelnemer",F$20="Totaal betaling"),SUM($D29:E29),"")))</f>
        <v/>
      </c>
      <c r="G29" s="398" t="str">
        <f>IF(ISNUMBER(G$18),IF($C29="Totaal per deelnemer",SUM(G$21:G28),'Rekenblad 2'!G71),IF(AND(G$20="Totaal betaling",ISNUMBER($B29)),SUM($D29:F29),IF(AND($C29="Totaal per deelnemer",G$20="Totaal betaling"),SUM($D29:F29),"")))</f>
        <v/>
      </c>
      <c r="H29" s="398" t="str">
        <f>IF(ISNUMBER(H$18),IF($C29="Totaal per deelnemer",SUM(H$21:H28),'Rekenblad 2'!H71),IF(AND(H$20="Totaal betaling",ISNUMBER($B29)),SUM($D29:G29),IF(AND($C29="Totaal per deelnemer",H$20="Totaal betaling"),SUM($D29:G29),"")))</f>
        <v/>
      </c>
      <c r="I29" s="398" t="str">
        <f>IF(ISNUMBER(I$18),IF($C29="Totaal per deelnemer",SUM(I$21:I28),'Rekenblad 2'!I71),IF(AND(I$20="Totaal betaling",ISNUMBER($B29)),SUM($D29:H29),IF(AND($C29="Totaal per deelnemer",I$20="Totaal betaling"),SUM($D29:H29),"")))</f>
        <v/>
      </c>
      <c r="J29" s="398" t="str">
        <f>IF(ISNUMBER(J$18),IF($C29="Totaal per deelnemer",SUM(J$21:J28),'Rekenblad 2'!J71),IF(AND(J$20="Totaal betaling",ISNUMBER($B29)),SUM($D29:I29),IF(AND($C29="Totaal per deelnemer",J$20="Totaal betaling"),SUM($D29:I29),"")))</f>
        <v/>
      </c>
      <c r="K29" s="398" t="str">
        <f>IF(ISNUMBER(K$18),IF($C29="Totaal per deelnemer",SUM(K$21:K28),'Rekenblad 2'!K71),IF(AND(K$20="Totaal betaling",ISNUMBER($B29)),SUM($D29:J29),IF(AND($C29="Totaal per deelnemer",K$20="Totaal betaling"),SUM($D29:J29),"")))</f>
        <v/>
      </c>
      <c r="L29" s="398" t="str">
        <f>IF(ISNUMBER(L$18),IF($C29="Totaal per deelnemer",SUM(L$21:L28),'Rekenblad 2'!L71),IF(AND(L$20="Totaal betaling",ISNUMBER($B29)),SUM($D29:K29),IF(AND($C29="Totaal per deelnemer",L$20="Totaal betaling"),SUM($D29:K29),"")))</f>
        <v/>
      </c>
      <c r="M29" s="398" t="str">
        <f>IF(ISNUMBER(M$18),IF($C29="Totaal per deelnemer",SUM(M$21:M28),'Rekenblad 2'!M71),IF(AND(M$20="Totaal betaling",ISNUMBER($B29)),SUM($D29:L29),IF(AND($C29="Totaal per deelnemer",M$20="Totaal betaling"),SUM($D29:L29),"")))</f>
        <v/>
      </c>
      <c r="N29" s="398" t="str">
        <f>IF(ISNUMBER(N$18),IF($C29="Totaal per deelnemer",SUM(N$21:N28),'Rekenblad 2'!N71),IF(AND(N$20="Totaal betaling",ISNUMBER($B29)),SUM($D29:M29),IF(AND($C29="Totaal per deelnemer",N$20="Totaal betaling"),SUM($D29:M29),"")))</f>
        <v/>
      </c>
      <c r="O29" s="398"/>
      <c r="P29" s="398"/>
    </row>
    <row r="30" spans="1:16" x14ac:dyDescent="0.2">
      <c r="A30" s="395"/>
      <c r="B30" s="396" t="str">
        <f>IF(ISNUMBER('Rekenblad 2'!C72),'Rekenblad 2'!C72,"")</f>
        <v/>
      </c>
      <c r="C30" s="399" t="str">
        <f t="shared" si="3"/>
        <v/>
      </c>
      <c r="D30" s="398" t="str">
        <f>IF(ISNUMBER(D$18),IF($C30="Totaal per deelnemer",SUM(D$21:D29),'Rekenblad 2'!D72),"")</f>
        <v/>
      </c>
      <c r="E30" s="398" t="str">
        <f>IF(ISNUMBER(E$18),IF($C30="Totaal per deelnemer",SUM(E$21:E29),'Rekenblad 2'!E72),IF(AND(E$20="Totaal betaling",ISNUMBER($B30)),SUM($D30:D30),IF(AND($C30="Totaal per deelnemer",E$20="Totaal betaling"),SUM($D30:D30),"")))</f>
        <v/>
      </c>
      <c r="F30" s="398" t="str">
        <f>IF(ISNUMBER(F$18),IF($C30="Totaal per deelnemer",SUM(F$21:F29),'Rekenblad 2'!F72),IF(AND(F$20="Totaal betaling",ISNUMBER($B30)),SUM($D30:E30),IF(AND($C30="Totaal per deelnemer",F$20="Totaal betaling"),SUM($D30:E30),"")))</f>
        <v/>
      </c>
      <c r="G30" s="398" t="str">
        <f>IF(ISNUMBER(G$18),IF($C30="Totaal per deelnemer",SUM(G$21:G29),'Rekenblad 2'!G72),IF(AND(G$20="Totaal betaling",ISNUMBER($B30)),SUM($D30:F30),IF(AND($C30="Totaal per deelnemer",G$20="Totaal betaling"),SUM($D30:F30),"")))</f>
        <v/>
      </c>
      <c r="H30" s="398" t="str">
        <f>IF(ISNUMBER(H$18),IF($C30="Totaal per deelnemer",SUM(H$21:H29),'Rekenblad 2'!H72),IF(AND(H$20="Totaal betaling",ISNUMBER($B30)),SUM($D30:G30),IF(AND($C30="Totaal per deelnemer",H$20="Totaal betaling"),SUM($D30:G30),"")))</f>
        <v/>
      </c>
      <c r="I30" s="398" t="str">
        <f>IF(ISNUMBER(I$18),IF($C30="Totaal per deelnemer",SUM(I$21:I29),'Rekenblad 2'!I72),IF(AND(I$20="Totaal betaling",ISNUMBER($B30)),SUM($D30:H30),IF(AND($C30="Totaal per deelnemer",I$20="Totaal betaling"),SUM($D30:H30),"")))</f>
        <v/>
      </c>
      <c r="J30" s="398" t="str">
        <f>IF(ISNUMBER(J$18),IF($C30="Totaal per deelnemer",SUM(J$21:J29),'Rekenblad 2'!J72),IF(AND(J$20="Totaal betaling",ISNUMBER($B30)),SUM($D30:I30),IF(AND($C30="Totaal per deelnemer",J$20="Totaal betaling"),SUM($D30:I30),"")))</f>
        <v/>
      </c>
      <c r="K30" s="398" t="str">
        <f>IF(ISNUMBER(K$18),IF($C30="Totaal per deelnemer",SUM(K$21:K29),'Rekenblad 2'!K72),IF(AND(K$20="Totaal betaling",ISNUMBER($B30)),SUM($D30:J30),IF(AND($C30="Totaal per deelnemer",K$20="Totaal betaling"),SUM($D30:J30),"")))</f>
        <v/>
      </c>
      <c r="L30" s="398" t="str">
        <f>IF(ISNUMBER(L$18),IF($C30="Totaal per deelnemer",SUM(L$21:L29),'Rekenblad 2'!L72),IF(AND(L$20="Totaal betaling",ISNUMBER($B30)),SUM($D30:K30),IF(AND($C30="Totaal per deelnemer",L$20="Totaal betaling"),SUM($D30:K30),"")))</f>
        <v/>
      </c>
      <c r="M30" s="398" t="str">
        <f>IF(ISNUMBER(M$18),IF($C30="Totaal per deelnemer",SUM(M$21:M29),'Rekenblad 2'!M72),IF(AND(M$20="Totaal betaling",ISNUMBER($B30)),SUM($D30:L30),IF(AND($C30="Totaal per deelnemer",M$20="Totaal betaling"),SUM($D30:L30),"")))</f>
        <v/>
      </c>
      <c r="N30" s="398" t="str">
        <f>IF(ISNUMBER(N$18),IF($C30="Totaal per deelnemer",SUM(N$21:N29),'Rekenblad 2'!N72),IF(AND(N$20="Totaal betaling",ISNUMBER($B30)),SUM($D30:M30),IF(AND($C30="Totaal per deelnemer",N$20="Totaal betaling"),SUM($D30:M30),"")))</f>
        <v/>
      </c>
      <c r="O30" s="398"/>
      <c r="P30" s="398"/>
    </row>
    <row r="31" spans="1:16" x14ac:dyDescent="0.2">
      <c r="A31" s="395"/>
      <c r="B31" s="396" t="str">
        <f>IF(ISNUMBER('Rekenblad 2'!C73),'Rekenblad 2'!C73,"")</f>
        <v/>
      </c>
      <c r="C31" s="399" t="str">
        <f t="shared" si="3"/>
        <v/>
      </c>
      <c r="D31" s="398" t="str">
        <f>IF(ISNUMBER(D$18),IF($C31="Totaal per deelnemer",SUM(D$21:D30),'Rekenblad 2'!D73),"")</f>
        <v/>
      </c>
      <c r="E31" s="398" t="str">
        <f>IF(ISNUMBER(E$18),IF($C31="Totaal per deelnemer",SUM(E$21:E30),'Rekenblad 2'!E73),IF(AND(E$20="Totaal betaling",ISNUMBER($B31)),SUM($D31:D31),IF(AND($C31="Totaal per deelnemer",E$20="Totaal betaling"),SUM($D31:D31),"")))</f>
        <v/>
      </c>
      <c r="F31" s="398" t="str">
        <f>IF(ISNUMBER(F$18),IF($C31="Totaal per deelnemer",SUM(F$21:F30),'Rekenblad 2'!F73),IF(AND(F$20="Totaal betaling",ISNUMBER($B31)),SUM($D31:E31),IF(AND($C31="Totaal per deelnemer",F$20="Totaal betaling"),SUM($D31:E31),"")))</f>
        <v/>
      </c>
      <c r="G31" s="398" t="str">
        <f>IF(ISNUMBER(G$18),IF($C31="Totaal per deelnemer",SUM(G$21:G30),'Rekenblad 2'!G73),IF(AND(G$20="Totaal betaling",ISNUMBER($B31)),SUM($D31:F31),IF(AND($C31="Totaal per deelnemer",G$20="Totaal betaling"),SUM($D31:F31),"")))</f>
        <v/>
      </c>
      <c r="H31" s="398" t="str">
        <f>IF(ISNUMBER(H$18),IF($C31="Totaal per deelnemer",SUM(H$21:H30),'Rekenblad 2'!H73),IF(AND(H$20="Totaal betaling",ISNUMBER($B31)),SUM($D31:G31),IF(AND($C31="Totaal per deelnemer",H$20="Totaal betaling"),SUM($D31:G31),"")))</f>
        <v/>
      </c>
      <c r="I31" s="398" t="str">
        <f>IF(ISNUMBER(I$18),IF($C31="Totaal per deelnemer",SUM(I$21:I30),'Rekenblad 2'!I73),IF(AND(I$20="Totaal betaling",ISNUMBER($B31)),SUM($D31:H31),IF(AND($C31="Totaal per deelnemer",I$20="Totaal betaling"),SUM($D31:H31),"")))</f>
        <v/>
      </c>
      <c r="J31" s="398" t="str">
        <f>IF(ISNUMBER(J$18),IF($C31="Totaal per deelnemer",SUM(J$21:J30),'Rekenblad 2'!J73),IF(AND(J$20="Totaal betaling",ISNUMBER($B31)),SUM($D31:I31),IF(AND($C31="Totaal per deelnemer",J$20="Totaal betaling"),SUM($D31:I31),"")))</f>
        <v/>
      </c>
      <c r="K31" s="398" t="str">
        <f>IF(ISNUMBER(K$18),IF($C31="Totaal per deelnemer",SUM(K$21:K30),'Rekenblad 2'!K73),IF(AND(K$20="Totaal betaling",ISNUMBER($B31)),SUM($D31:J31),IF(AND($C31="Totaal per deelnemer",K$20="Totaal betaling"),SUM($D31:J31),"")))</f>
        <v/>
      </c>
      <c r="L31" s="398" t="str">
        <f>IF(ISNUMBER(L$18),IF($C31="Totaal per deelnemer",SUM(L$21:L30),'Rekenblad 2'!L73),IF(AND(L$20="Totaal betaling",ISNUMBER($B31)),SUM($D31:K31),IF(AND($C31="Totaal per deelnemer",L$20="Totaal betaling"),SUM($D31:K31),"")))</f>
        <v/>
      </c>
      <c r="M31" s="398" t="str">
        <f>IF(ISNUMBER(M$18),IF($C31="Totaal per deelnemer",SUM(M$21:M30),'Rekenblad 2'!M73),IF(AND(M$20="Totaal betaling",ISNUMBER($B31)),SUM($D31:L31),IF(AND($C31="Totaal per deelnemer",M$20="Totaal betaling"),SUM($D31:L31),"")))</f>
        <v/>
      </c>
      <c r="N31" s="398" t="str">
        <f>IF(ISNUMBER(N$18),IF($C31="Totaal per deelnemer",SUM(N$21:N30),'Rekenblad 2'!N73),IF(AND(N$20="Totaal betaling",ISNUMBER($B31)),SUM($D31:M31),IF(AND($C31="Totaal per deelnemer",N$20="Totaal betaling"),SUM($D31:M31),"")))</f>
        <v/>
      </c>
      <c r="O31" s="398"/>
      <c r="P31" s="398"/>
    </row>
    <row r="32" spans="1:16" x14ac:dyDescent="0.2">
      <c r="A32" s="395"/>
      <c r="B32" s="396" t="str">
        <f>IF(ISNUMBER('Rekenblad 2'!C74),'Rekenblad 2'!C74,"")</f>
        <v/>
      </c>
      <c r="C32" s="399" t="str">
        <f t="shared" si="3"/>
        <v/>
      </c>
      <c r="D32" s="398" t="str">
        <f>IF(ISNUMBER(D$18),IF($C32="Totaal per deelnemer",SUM(D$21:D31),'Rekenblad 2'!D74),"")</f>
        <v/>
      </c>
      <c r="E32" s="398" t="str">
        <f>IF(ISNUMBER(E$18),IF($C32="Totaal per deelnemer",SUM(E$21:E31),'Rekenblad 2'!E74),IF(AND(E$20="Totaal betaling",ISNUMBER($B32)),SUM($D32:D32),IF(AND($C32="Totaal per deelnemer",E$20="Totaal betaling"),SUM($D32:D32),"")))</f>
        <v/>
      </c>
      <c r="F32" s="398" t="str">
        <f>IF(ISNUMBER(F$18),IF($C32="Totaal per deelnemer",SUM(F$21:F31),'Rekenblad 2'!F74),IF(AND(F$20="Totaal betaling",ISNUMBER($B32)),SUM($D32:E32),IF(AND($C32="Totaal per deelnemer",F$20="Totaal betaling"),SUM($D32:E32),"")))</f>
        <v/>
      </c>
      <c r="G32" s="398" t="str">
        <f>IF(ISNUMBER(G$18),IF($C32="Totaal per deelnemer",SUM(G$21:G31),'Rekenblad 2'!G74),IF(AND(G$20="Totaal betaling",ISNUMBER($B32)),SUM($D32:F32),IF(AND($C32="Totaal per deelnemer",G$20="Totaal betaling"),SUM($D32:F32),"")))</f>
        <v/>
      </c>
      <c r="H32" s="398" t="str">
        <f>IF(ISNUMBER(H$18),IF($C32="Totaal per deelnemer",SUM(H$21:H31),'Rekenblad 2'!H74),IF(AND(H$20="Totaal betaling",ISNUMBER($B32)),SUM($D32:G32),IF(AND($C32="Totaal per deelnemer",H$20="Totaal betaling"),SUM($D32:G32),"")))</f>
        <v/>
      </c>
      <c r="I32" s="398" t="str">
        <f>IF(ISNUMBER(I$18),IF($C32="Totaal per deelnemer",SUM(I$21:I31),'Rekenblad 2'!I74),IF(AND(I$20="Totaal betaling",ISNUMBER($B32)),SUM($D32:H32),IF(AND($C32="Totaal per deelnemer",I$20="Totaal betaling"),SUM($D32:H32),"")))</f>
        <v/>
      </c>
      <c r="J32" s="398" t="str">
        <f>IF(ISNUMBER(J$18),IF($C32="Totaal per deelnemer",SUM(J$21:J31),'Rekenblad 2'!J74),IF(AND(J$20="Totaal betaling",ISNUMBER($B32)),SUM($D32:I32),IF(AND($C32="Totaal per deelnemer",J$20="Totaal betaling"),SUM($D32:I32),"")))</f>
        <v/>
      </c>
      <c r="K32" s="398" t="str">
        <f>IF(ISNUMBER(K$18),IF($C32="Totaal per deelnemer",SUM(K$21:K31),'Rekenblad 2'!K74),IF(AND(K$20="Totaal betaling",ISNUMBER($B32)),SUM($D32:J32),IF(AND($C32="Totaal per deelnemer",K$20="Totaal betaling"),SUM($D32:J32),"")))</f>
        <v/>
      </c>
      <c r="L32" s="398" t="str">
        <f>IF(ISNUMBER(L$18),IF($C32="Totaal per deelnemer",SUM(L$21:L31),'Rekenblad 2'!L74),IF(AND(L$20="Totaal betaling",ISNUMBER($B32)),SUM($D32:K32),IF(AND($C32="Totaal per deelnemer",L$20="Totaal betaling"),SUM($D32:K32),"")))</f>
        <v/>
      </c>
      <c r="M32" s="398" t="str">
        <f>IF(ISNUMBER(M$18),IF($C32="Totaal per deelnemer",SUM(M$21:M31),'Rekenblad 2'!M74),IF(AND(M$20="Totaal betaling",ISNUMBER($B32)),SUM($D32:L32),IF(AND($C32="Totaal per deelnemer",M$20="Totaal betaling"),SUM($D32:L32),"")))</f>
        <v/>
      </c>
      <c r="N32" s="398" t="str">
        <f>IF(ISNUMBER(N$18),IF($C32="Totaal per deelnemer",SUM(N$21:N31),'Rekenblad 2'!N74),IF(AND(N$20="Totaal betaling",ISNUMBER($B32)),SUM($D32:M32),IF(AND($C32="Totaal per deelnemer",N$20="Totaal betaling"),SUM($D32:M32),"")))</f>
        <v/>
      </c>
      <c r="O32" s="398"/>
      <c r="P32" s="398"/>
    </row>
    <row r="33" spans="1:16" x14ac:dyDescent="0.2">
      <c r="A33" s="395"/>
      <c r="B33" s="396" t="str">
        <f>IF(ISNUMBER('Rekenblad 2'!C75),'Rekenblad 2'!C75,"")</f>
        <v/>
      </c>
      <c r="C33" s="399" t="str">
        <f t="shared" si="3"/>
        <v/>
      </c>
      <c r="D33" s="398" t="str">
        <f>IF(ISNUMBER(D$18),IF($C33="Totaal per deelnemer",SUM(D$21:D32),'Rekenblad 2'!D75),"")</f>
        <v/>
      </c>
      <c r="E33" s="398" t="str">
        <f>IF(ISNUMBER(E$18),IF($C33="Totaal per deelnemer",SUM(E$21:E32),'Rekenblad 2'!E75),IF(AND(E$20="Totaal betaling",ISNUMBER($B33)),SUM($D33:D33),IF(AND($C33="Totaal per deelnemer",E$20="Totaal betaling"),SUM($D33:D33),"")))</f>
        <v/>
      </c>
      <c r="F33" s="398" t="str">
        <f>IF(ISNUMBER(F$18),IF($C33="Totaal per deelnemer",SUM(F$21:F32),'Rekenblad 2'!F75),IF(AND(F$20="Totaal betaling",ISNUMBER($B33)),SUM($D33:E33),IF(AND($C33="Totaal per deelnemer",F$20="Totaal betaling"),SUM($D33:E33),"")))</f>
        <v/>
      </c>
      <c r="G33" s="398" t="str">
        <f>IF(ISNUMBER(G$18),IF($C33="Totaal per deelnemer",SUM(G$21:G32),'Rekenblad 2'!G75),IF(AND(G$20="Totaal betaling",ISNUMBER($B33)),SUM($D33:F33),IF(AND($C33="Totaal per deelnemer",G$20="Totaal betaling"),SUM($D33:F33),"")))</f>
        <v/>
      </c>
      <c r="H33" s="398" t="str">
        <f>IF(ISNUMBER(H$18),IF($C33="Totaal per deelnemer",SUM(H$21:H32),'Rekenblad 2'!H75),IF(AND(H$20="Totaal betaling",ISNUMBER($B33)),SUM($D33:G33),IF(AND($C33="Totaal per deelnemer",H$20="Totaal betaling"),SUM($D33:G33),"")))</f>
        <v/>
      </c>
      <c r="I33" s="398" t="str">
        <f>IF(ISNUMBER(I$18),IF($C33="Totaal per deelnemer",SUM(I$21:I32),'Rekenblad 2'!I75),IF(AND(I$20="Totaal betaling",ISNUMBER($B33)),SUM($D33:H33),IF(AND($C33="Totaal per deelnemer",I$20="Totaal betaling"),SUM($D33:H33),"")))</f>
        <v/>
      </c>
      <c r="J33" s="398" t="str">
        <f>IF(ISNUMBER(J$18),IF($C33="Totaal per deelnemer",SUM(J$21:J32),'Rekenblad 2'!J75),IF(AND(J$20="Totaal betaling",ISNUMBER($B33)),SUM($D33:I33),IF(AND($C33="Totaal per deelnemer",J$20="Totaal betaling"),SUM($D33:I33),"")))</f>
        <v/>
      </c>
      <c r="K33" s="398" t="str">
        <f>IF(ISNUMBER(K$18),IF($C33="Totaal per deelnemer",SUM(K$21:K32),'Rekenblad 2'!K75),IF(AND(K$20="Totaal betaling",ISNUMBER($B33)),SUM($D33:J33),IF(AND($C33="Totaal per deelnemer",K$20="Totaal betaling"),SUM($D33:J33),"")))</f>
        <v/>
      </c>
      <c r="L33" s="398" t="str">
        <f>IF(ISNUMBER(L$18),IF($C33="Totaal per deelnemer",SUM(L$21:L32),'Rekenblad 2'!L75),IF(AND(L$20="Totaal betaling",ISNUMBER($B33)),SUM($D33:K33),IF(AND($C33="Totaal per deelnemer",L$20="Totaal betaling"),SUM($D33:K33),"")))</f>
        <v/>
      </c>
      <c r="M33" s="398" t="str">
        <f>IF(ISNUMBER(M$18),IF($C33="Totaal per deelnemer",SUM(M$21:M32),'Rekenblad 2'!M75),IF(AND(M$20="Totaal betaling",ISNUMBER($B33)),SUM($D33:L33),IF(AND($C33="Totaal per deelnemer",M$20="Totaal betaling"),SUM($D33:L33),"")))</f>
        <v/>
      </c>
      <c r="N33" s="398" t="str">
        <f>IF(ISNUMBER(N$18),IF($C33="Totaal per deelnemer",SUM(N$21:N32),'Rekenblad 2'!N75),IF(AND(N$20="Totaal betaling",ISNUMBER($B33)),SUM($D33:M33),IF(AND($C33="Totaal per deelnemer",N$20="Totaal betaling"),SUM($D33:M33),"")))</f>
        <v/>
      </c>
      <c r="O33" s="398"/>
      <c r="P33" s="398"/>
    </row>
    <row r="34" spans="1:16" x14ac:dyDescent="0.2">
      <c r="A34" s="395"/>
      <c r="B34" s="396" t="str">
        <f>IF(ISNUMBER('Rekenblad 2'!C76),'Rekenblad 2'!C76,"")</f>
        <v/>
      </c>
      <c r="C34" s="399" t="str">
        <f t="shared" si="3"/>
        <v/>
      </c>
      <c r="D34" s="398" t="str">
        <f>IF(ISNUMBER(D$18),IF($C34="Totaal per deelnemer",SUM(D$21:D33),'Rekenblad 2'!D76),"")</f>
        <v/>
      </c>
      <c r="E34" s="398" t="str">
        <f>IF(ISNUMBER(E$18),IF($C34="Totaal per deelnemer",SUM(E$21:E33),'Rekenblad 2'!E76),IF(AND(E$20="Totaal betaling",ISNUMBER($B34)),SUM($D34:D34),IF(AND($C34="Totaal per deelnemer",E$20="Totaal betaling"),SUM($D34:D34),"")))</f>
        <v/>
      </c>
      <c r="F34" s="398" t="str">
        <f>IF(ISNUMBER(F$18),IF($C34="Totaal per deelnemer",SUM(F$21:F33),'Rekenblad 2'!F76),IF(AND(F$20="Totaal betaling",ISNUMBER($B34)),SUM($D34:E34),IF(AND($C34="Totaal per deelnemer",F$20="Totaal betaling"),SUM($D34:E34),"")))</f>
        <v/>
      </c>
      <c r="G34" s="398" t="str">
        <f>IF(ISNUMBER(G$18),IF($C34="Totaal per deelnemer",SUM(G$21:G33),'Rekenblad 2'!G76),IF(AND(G$20="Totaal betaling",ISNUMBER($B34)),SUM($D34:F34),IF(AND($C34="Totaal per deelnemer",G$20="Totaal betaling"),SUM($D34:F34),"")))</f>
        <v/>
      </c>
      <c r="H34" s="398" t="str">
        <f>IF(ISNUMBER(H$18),IF($C34="Totaal per deelnemer",SUM(H$21:H33),'Rekenblad 2'!H76),IF(AND(H$20="Totaal betaling",ISNUMBER($B34)),SUM($D34:G34),IF(AND($C34="Totaal per deelnemer",H$20="Totaal betaling"),SUM($D34:G34),"")))</f>
        <v/>
      </c>
      <c r="I34" s="398" t="str">
        <f>IF(ISNUMBER(I$18),IF($C34="Totaal per deelnemer",SUM(I$21:I33),'Rekenblad 2'!I76),IF(AND(I$20="Totaal betaling",ISNUMBER($B34)),SUM($D34:H34),IF(AND($C34="Totaal per deelnemer",I$20="Totaal betaling"),SUM($D34:H34),"")))</f>
        <v/>
      </c>
      <c r="J34" s="398" t="str">
        <f>IF(ISNUMBER(J$18),IF($C34="Totaal per deelnemer",SUM(J$21:J33),'Rekenblad 2'!J76),IF(AND(J$20="Totaal betaling",ISNUMBER($B34)),SUM($D34:I34),IF(AND($C34="Totaal per deelnemer",J$20="Totaal betaling"),SUM($D34:I34),"")))</f>
        <v/>
      </c>
      <c r="K34" s="398" t="str">
        <f>IF(ISNUMBER(K$18),IF($C34="Totaal per deelnemer",SUM(K$21:K33),'Rekenblad 2'!K76),IF(AND(K$20="Totaal betaling",ISNUMBER($B34)),SUM($D34:J34),IF(AND($C34="Totaal per deelnemer",K$20="Totaal betaling"),SUM($D34:J34),"")))</f>
        <v/>
      </c>
      <c r="L34" s="398" t="str">
        <f>IF(ISNUMBER(L$18),IF($C34="Totaal per deelnemer",SUM(L$21:L33),'Rekenblad 2'!L76),IF(AND(L$20="Totaal betaling",ISNUMBER($B34)),SUM($D34:K34),IF(AND($C34="Totaal per deelnemer",L$20="Totaal betaling"),SUM($D34:K34),"")))</f>
        <v/>
      </c>
      <c r="M34" s="398" t="str">
        <f>IF(ISNUMBER(M$18),IF($C34="Totaal per deelnemer",SUM(M$21:M33),'Rekenblad 2'!M76),IF(AND(M$20="Totaal betaling",ISNUMBER($B34)),SUM($D34:L34),IF(AND($C34="Totaal per deelnemer",M$20="Totaal betaling"),SUM($D34:L34),"")))</f>
        <v/>
      </c>
      <c r="N34" s="398" t="str">
        <f>IF(ISNUMBER(N$18),IF($C34="Totaal per deelnemer",SUM(N$21:N33),'Rekenblad 2'!N76),IF(AND(N$20="Totaal betaling",ISNUMBER($B34)),SUM($D34:M34),IF(AND($C34="Totaal per deelnemer",N$20="Totaal betaling"),SUM($D34:M34),"")))</f>
        <v/>
      </c>
      <c r="O34" s="398"/>
      <c r="P34" s="398"/>
    </row>
    <row r="35" spans="1:16" x14ac:dyDescent="0.2">
      <c r="A35" s="395"/>
      <c r="B35" s="396" t="str">
        <f>IF(ISNUMBER('Rekenblad 2'!C77),'Rekenblad 2'!C77,"")</f>
        <v/>
      </c>
      <c r="C35" s="399" t="str">
        <f t="shared" si="3"/>
        <v/>
      </c>
      <c r="D35" s="398" t="str">
        <f>IF(ISNUMBER(D$18),IF($C35="Totaal per deelnemer",SUM(D$21:D34),'Rekenblad 2'!D77),"")</f>
        <v/>
      </c>
      <c r="E35" s="398" t="str">
        <f>IF(ISNUMBER(E$18),IF($C35="Totaal per deelnemer",SUM(E$21:E34),'Rekenblad 2'!E77),IF(AND(E$20="Totaal betaling",ISNUMBER($B35)),SUM($D35:D35),IF(AND($C35="Totaal per deelnemer",E$20="Totaal betaling"),SUM($D35:D35),"")))</f>
        <v/>
      </c>
      <c r="F35" s="398" t="str">
        <f>IF(ISNUMBER(F$18),IF($C35="Totaal per deelnemer",SUM(F$21:F34),'Rekenblad 2'!F77),IF(AND(F$20="Totaal betaling",ISNUMBER($B35)),SUM($D35:E35),IF(AND($C35="Totaal per deelnemer",F$20="Totaal betaling"),SUM($D35:E35),"")))</f>
        <v/>
      </c>
      <c r="G35" s="398" t="str">
        <f>IF(ISNUMBER(G$18),IF($C35="Totaal per deelnemer",SUM(G$21:G34),'Rekenblad 2'!G77),IF(AND(G$20="Totaal betaling",ISNUMBER($B35)),SUM($D35:F35),IF(AND($C35="Totaal per deelnemer",G$20="Totaal betaling"),SUM($D35:F35),"")))</f>
        <v/>
      </c>
      <c r="H35" s="398" t="str">
        <f>IF(ISNUMBER(H$18),IF($C35="Totaal per deelnemer",SUM(H$21:H34),'Rekenblad 2'!H77),IF(AND(H$20="Totaal betaling",ISNUMBER($B35)),SUM($D35:G35),IF(AND($C35="Totaal per deelnemer",H$20="Totaal betaling"),SUM($D35:G35),"")))</f>
        <v/>
      </c>
      <c r="I35" s="398" t="str">
        <f>IF(ISNUMBER(I$18),IF($C35="Totaal per deelnemer",SUM(I$21:I34),'Rekenblad 2'!I77),IF(AND(I$20="Totaal betaling",ISNUMBER($B35)),SUM($D35:H35),IF(AND($C35="Totaal per deelnemer",I$20="Totaal betaling"),SUM($D35:H35),"")))</f>
        <v/>
      </c>
      <c r="J35" s="398" t="str">
        <f>IF(ISNUMBER(J$18),IF($C35="Totaal per deelnemer",SUM(J$21:J34),'Rekenblad 2'!J77),IF(AND(J$20="Totaal betaling",ISNUMBER($B35)),SUM($D35:I35),IF(AND($C35="Totaal per deelnemer",J$20="Totaal betaling"),SUM($D35:I35),"")))</f>
        <v/>
      </c>
      <c r="K35" s="398" t="str">
        <f>IF(ISNUMBER(K$18),IF($C35="Totaal per deelnemer",SUM(K$21:K34),'Rekenblad 2'!K77),IF(AND(K$20="Totaal betaling",ISNUMBER($B35)),SUM($D35:J35),IF(AND($C35="Totaal per deelnemer",K$20="Totaal betaling"),SUM($D35:J35),"")))</f>
        <v/>
      </c>
      <c r="L35" s="398" t="str">
        <f>IF(ISNUMBER(L$18),IF($C35="Totaal per deelnemer",SUM(L$21:L34),'Rekenblad 2'!L77),IF(AND(L$20="Totaal betaling",ISNUMBER($B35)),SUM($D35:K35),IF(AND($C35="Totaal per deelnemer",L$20="Totaal betaling"),SUM($D35:K35),"")))</f>
        <v/>
      </c>
      <c r="M35" s="398" t="str">
        <f>IF(ISNUMBER(M$18),IF($C35="Totaal per deelnemer",SUM(M$21:M34),'Rekenblad 2'!M77),IF(AND(M$20="Totaal betaling",ISNUMBER($B35)),SUM($D35:L35),IF(AND($C35="Totaal per deelnemer",M$20="Totaal betaling"),SUM($D35:L35),"")))</f>
        <v/>
      </c>
      <c r="N35" s="398" t="str">
        <f>IF(ISNUMBER(N$18),IF($C35="Totaal per deelnemer",SUM(N$21:N34),'Rekenblad 2'!N77),IF(AND(N$20="Totaal betaling",ISNUMBER($B35)),SUM($D35:M35),IF(AND($C35="Totaal per deelnemer",N$20="Totaal betaling"),SUM($D35:M35),"")))</f>
        <v/>
      </c>
      <c r="O35" s="398"/>
      <c r="P35" s="398"/>
    </row>
    <row r="36" spans="1:16" x14ac:dyDescent="0.2">
      <c r="A36" s="395"/>
      <c r="B36" s="396" t="str">
        <f>IF(ISNUMBER('Rekenblad 2'!C78),'Rekenblad 2'!C78,"")</f>
        <v/>
      </c>
      <c r="C36" s="399" t="str">
        <f t="shared" si="3"/>
        <v/>
      </c>
      <c r="D36" s="398" t="str">
        <f>IF(ISNUMBER(D$18),IF($C36="Totaal per deelnemer",SUM(D$21:D35),'Rekenblad 2'!D78),"")</f>
        <v/>
      </c>
      <c r="E36" s="398" t="str">
        <f>IF(ISNUMBER(E$18),IF($C36="Totaal per deelnemer",SUM(E$21:E35),'Rekenblad 2'!E78),IF(AND(E$20="Totaal betaling",ISNUMBER($B36)),SUM($D36:D36),IF(AND($C36="Totaal per deelnemer",E$20="Totaal betaling"),SUM($D36:D36),"")))</f>
        <v/>
      </c>
      <c r="F36" s="398" t="str">
        <f>IF(ISNUMBER(F$18),IF($C36="Totaal per deelnemer",SUM(F$21:F35),'Rekenblad 2'!F78),IF(AND(F$20="Totaal betaling",ISNUMBER($B36)),SUM($D36:E36),IF(AND($C36="Totaal per deelnemer",F$20="Totaal betaling"),SUM($D36:E36),"")))</f>
        <v/>
      </c>
      <c r="G36" s="398" t="str">
        <f>IF(ISNUMBER(G$18),IF($C36="Totaal per deelnemer",SUM(G$21:G35),'Rekenblad 2'!G78),IF(AND(G$20="Totaal betaling",ISNUMBER($B36)),SUM($D36:F36),IF(AND($C36="Totaal per deelnemer",G$20="Totaal betaling"),SUM($D36:F36),"")))</f>
        <v/>
      </c>
      <c r="H36" s="398" t="str">
        <f>IF(ISNUMBER(H$18),IF($C36="Totaal per deelnemer",SUM(H$21:H35),'Rekenblad 2'!H78),IF(AND(H$20="Totaal betaling",ISNUMBER($B36)),SUM($D36:G36),IF(AND($C36="Totaal per deelnemer",H$20="Totaal betaling"),SUM($D36:G36),"")))</f>
        <v/>
      </c>
      <c r="I36" s="398" t="str">
        <f>IF(ISNUMBER(I$18),IF($C36="Totaal per deelnemer",SUM(I$21:I35),'Rekenblad 2'!I78),IF(AND(I$20="Totaal betaling",ISNUMBER($B36)),SUM($D36:H36),IF(AND($C36="Totaal per deelnemer",I$20="Totaal betaling"),SUM($D36:H36),"")))</f>
        <v/>
      </c>
      <c r="J36" s="398" t="str">
        <f>IF(ISNUMBER(J$18),IF($C36="Totaal per deelnemer",SUM(J$21:J35),'Rekenblad 2'!J78),IF(AND(J$20="Totaal betaling",ISNUMBER($B36)),SUM($D36:I36),IF(AND($C36="Totaal per deelnemer",J$20="Totaal betaling"),SUM($D36:I36),"")))</f>
        <v/>
      </c>
      <c r="K36" s="398" t="str">
        <f>IF(ISNUMBER(K$18),IF($C36="Totaal per deelnemer",SUM(K$21:K35),'Rekenblad 2'!K78),IF(AND(K$20="Totaal betaling",ISNUMBER($B36)),SUM($D36:J36),IF(AND($C36="Totaal per deelnemer",K$20="Totaal betaling"),SUM($D36:J36),"")))</f>
        <v/>
      </c>
      <c r="L36" s="398" t="str">
        <f>IF(ISNUMBER(L$18),IF($C36="Totaal per deelnemer",SUM(L$21:L35),'Rekenblad 2'!L78),IF(AND(L$20="Totaal betaling",ISNUMBER($B36)),SUM($D36:K36),IF(AND($C36="Totaal per deelnemer",L$20="Totaal betaling"),SUM($D36:K36),"")))</f>
        <v/>
      </c>
      <c r="M36" s="398" t="str">
        <f>IF(ISNUMBER(M$18),IF($C36="Totaal per deelnemer",SUM(M$21:M35),'Rekenblad 2'!M78),IF(AND(M$20="Totaal betaling",ISNUMBER($B36)),SUM($D36:L36),IF(AND($C36="Totaal per deelnemer",M$20="Totaal betaling"),SUM($D36:L36),"")))</f>
        <v/>
      </c>
      <c r="N36" s="398" t="str">
        <f>IF(ISNUMBER(N$18),IF($C36="Totaal per deelnemer",SUM(N$21:N35),'Rekenblad 2'!N78),IF(AND(N$20="Totaal betaling",ISNUMBER($B36)),SUM($D36:M36),IF(AND($C36="Totaal per deelnemer",N$20="Totaal betaling"),SUM($D36:M36),"")))</f>
        <v/>
      </c>
      <c r="O36" s="398"/>
      <c r="P36" s="398"/>
    </row>
    <row r="37" spans="1:16" x14ac:dyDescent="0.2">
      <c r="A37" s="395"/>
      <c r="B37" s="396" t="str">
        <f>IF(ISNUMBER('Rekenblad 2'!C79),'Rekenblad 2'!C79,"")</f>
        <v/>
      </c>
      <c r="C37" s="399" t="str">
        <f t="shared" si="3"/>
        <v/>
      </c>
      <c r="D37" s="398" t="str">
        <f>IF(ISNUMBER(D$18),IF($C37="Totaal per deelnemer",SUM(D$21:D36),'Rekenblad 2'!D79),"")</f>
        <v/>
      </c>
      <c r="E37" s="398" t="str">
        <f>IF(ISNUMBER(E$18),IF($C37="Totaal per deelnemer",SUM(E$21:E36),'Rekenblad 2'!E79),IF(AND(E$20="Totaal betaling",ISNUMBER($B37)),SUM($D37:D37),IF(AND($C37="Totaal per deelnemer",E$20="Totaal betaling"),SUM($D37:D37),"")))</f>
        <v/>
      </c>
      <c r="F37" s="398" t="str">
        <f>IF(ISNUMBER(F$18),IF($C37="Totaal per deelnemer",SUM(F$21:F36),'Rekenblad 2'!F79),IF(AND(F$20="Totaal betaling",ISNUMBER($B37)),SUM($D37:E37),IF(AND($C37="Totaal per deelnemer",F$20="Totaal betaling"),SUM($D37:E37),"")))</f>
        <v/>
      </c>
      <c r="G37" s="398" t="str">
        <f>IF(ISNUMBER(G$18),IF($C37="Totaal per deelnemer",SUM(G$21:G36),'Rekenblad 2'!G79),IF(AND(G$20="Totaal betaling",ISNUMBER($B37)),SUM($D37:F37),IF(AND($C37="Totaal per deelnemer",G$20="Totaal betaling"),SUM($D37:F37),"")))</f>
        <v/>
      </c>
      <c r="H37" s="398" t="str">
        <f>IF(ISNUMBER(H$18),IF($C37="Totaal per deelnemer",SUM(H$21:H36),'Rekenblad 2'!H79),IF(AND(H$20="Totaal betaling",ISNUMBER($B37)),SUM($D37:G37),IF(AND($C37="Totaal per deelnemer",H$20="Totaal betaling"),SUM($D37:G37),"")))</f>
        <v/>
      </c>
      <c r="I37" s="398" t="str">
        <f>IF(ISNUMBER(I$18),IF($C37="Totaal per deelnemer",SUM(I$21:I36),'Rekenblad 2'!I79),IF(AND(I$20="Totaal betaling",ISNUMBER($B37)),SUM($D37:H37),IF(AND($C37="Totaal per deelnemer",I$20="Totaal betaling"),SUM($D37:H37),"")))</f>
        <v/>
      </c>
      <c r="J37" s="398" t="str">
        <f>IF(ISNUMBER(J$18),IF($C37="Totaal per deelnemer",SUM(J$21:J36),'Rekenblad 2'!J79),IF(AND(J$20="Totaal betaling",ISNUMBER($B37)),SUM($D37:I37),IF(AND($C37="Totaal per deelnemer",J$20="Totaal betaling"),SUM($D37:I37),"")))</f>
        <v/>
      </c>
      <c r="K37" s="398" t="str">
        <f>IF(ISNUMBER(K$18),IF($C37="Totaal per deelnemer",SUM(K$21:K36),'Rekenblad 2'!K79),IF(AND(K$20="Totaal betaling",ISNUMBER($B37)),SUM($D37:J37),IF(AND($C37="Totaal per deelnemer",K$20="Totaal betaling"),SUM($D37:J37),"")))</f>
        <v/>
      </c>
      <c r="L37" s="398" t="str">
        <f>IF(ISNUMBER(L$18),IF($C37="Totaal per deelnemer",SUM(L$21:L36),'Rekenblad 2'!L79),IF(AND(L$20="Totaal betaling",ISNUMBER($B37)),SUM($D37:K37),IF(AND($C37="Totaal per deelnemer",L$20="Totaal betaling"),SUM($D37:K37),"")))</f>
        <v/>
      </c>
      <c r="M37" s="398" t="str">
        <f>IF(ISNUMBER(M$18),IF($C37="Totaal per deelnemer",SUM(M$21:M36),'Rekenblad 2'!M79),IF(AND(M$20="Totaal betaling",ISNUMBER($B37)),SUM($D37:L37),IF(AND($C37="Totaal per deelnemer",M$20="Totaal betaling"),SUM($D37:L37),"")))</f>
        <v/>
      </c>
      <c r="N37" s="398" t="str">
        <f>IF(ISNUMBER(N$18),IF($C37="Totaal per deelnemer",SUM(N$21:N36),'Rekenblad 2'!N79),IF(AND(N$20="Totaal betaling",ISNUMBER($B37)),SUM($D37:M37),IF(AND($C37="Totaal per deelnemer",N$20="Totaal betaling"),SUM($D37:M37),"")))</f>
        <v/>
      </c>
      <c r="O37" s="398"/>
      <c r="P37" s="398"/>
    </row>
    <row r="38" spans="1:16" x14ac:dyDescent="0.2">
      <c r="A38" s="395"/>
      <c r="B38" s="396" t="str">
        <f>IF(ISNUMBER('Rekenblad 2'!C80),'Rekenblad 2'!C80,"")</f>
        <v/>
      </c>
      <c r="C38" s="399" t="str">
        <f t="shared" si="3"/>
        <v/>
      </c>
      <c r="D38" s="398" t="str">
        <f>IF(ISNUMBER(D$18),IF($C38="Totaal per deelnemer",SUM(D$21:D37),'Rekenblad 2'!D80),"")</f>
        <v/>
      </c>
      <c r="E38" s="398" t="str">
        <f>IF(ISNUMBER(E$18),IF($C38="Totaal per deelnemer",SUM(E$21:E37),'Rekenblad 2'!E80),IF(AND(E$20="Totaal betaling",ISNUMBER($B38)),SUM($D38:D38),IF(AND($C38="Totaal per deelnemer",E$20="Totaal betaling"),SUM($D38:D38),"")))</f>
        <v/>
      </c>
      <c r="F38" s="398" t="str">
        <f>IF(ISNUMBER(F$18),IF($C38="Totaal per deelnemer",SUM(F$21:F37),'Rekenblad 2'!F80),IF(AND(F$20="Totaal betaling",ISNUMBER($B38)),SUM($D38:E38),IF(AND($C38="Totaal per deelnemer",F$20="Totaal betaling"),SUM($D38:E38),"")))</f>
        <v/>
      </c>
      <c r="G38" s="398" t="str">
        <f>IF(ISNUMBER(G$18),IF($C38="Totaal per deelnemer",SUM(G$21:G37),'Rekenblad 2'!G80),IF(AND(G$20="Totaal betaling",ISNUMBER($B38)),SUM($D38:F38),IF(AND($C38="Totaal per deelnemer",G$20="Totaal betaling"),SUM($D38:F38),"")))</f>
        <v/>
      </c>
      <c r="H38" s="398" t="str">
        <f>IF(ISNUMBER(H$18),IF($C38="Totaal per deelnemer",SUM(H$21:H37),'Rekenblad 2'!H80),IF(AND(H$20="Totaal betaling",ISNUMBER($B38)),SUM($D38:G38),IF(AND($C38="Totaal per deelnemer",H$20="Totaal betaling"),SUM($D38:G38),"")))</f>
        <v/>
      </c>
      <c r="I38" s="398" t="str">
        <f>IF(ISNUMBER(I$18),IF($C38="Totaal per deelnemer",SUM(I$21:I37),'Rekenblad 2'!I80),IF(AND(I$20="Totaal betaling",ISNUMBER($B38)),SUM($D38:H38),IF(AND($C38="Totaal per deelnemer",I$20="Totaal betaling"),SUM($D38:H38),"")))</f>
        <v/>
      </c>
      <c r="J38" s="398" t="str">
        <f>IF(ISNUMBER(J$18),IF($C38="Totaal per deelnemer",SUM(J$21:J37),'Rekenblad 2'!J80),IF(AND(J$20="Totaal betaling",ISNUMBER($B38)),SUM($D38:I38),IF(AND($C38="Totaal per deelnemer",J$20="Totaal betaling"),SUM($D38:I38),"")))</f>
        <v/>
      </c>
      <c r="K38" s="398" t="str">
        <f>IF(ISNUMBER(K$18),IF($C38="Totaal per deelnemer",SUM(K$21:K37),'Rekenblad 2'!K80),IF(AND(K$20="Totaal betaling",ISNUMBER($B38)),SUM($D38:J38),IF(AND($C38="Totaal per deelnemer",K$20="Totaal betaling"),SUM($D38:J38),"")))</f>
        <v/>
      </c>
      <c r="L38" s="398" t="str">
        <f>IF(ISNUMBER(L$18),IF($C38="Totaal per deelnemer",SUM(L$21:L37),'Rekenblad 2'!L80),IF(AND(L$20="Totaal betaling",ISNUMBER($B38)),SUM($D38:K38),IF(AND($C38="Totaal per deelnemer",L$20="Totaal betaling"),SUM($D38:K38),"")))</f>
        <v/>
      </c>
      <c r="M38" s="398" t="str">
        <f>IF(ISNUMBER(M$18),IF($C38="Totaal per deelnemer",SUM(M$21:M37),'Rekenblad 2'!M80),IF(AND(M$20="Totaal betaling",ISNUMBER($B38)),SUM($D38:L38),IF(AND($C38="Totaal per deelnemer",M$20="Totaal betaling"),SUM($D38:L38),"")))</f>
        <v/>
      </c>
      <c r="N38" s="398" t="str">
        <f>IF(ISNUMBER(N$18),IF($C38="Totaal per deelnemer",SUM(N$21:N37),'Rekenblad 2'!N80),IF(AND(N$20="Totaal betaling",ISNUMBER($B38)),SUM($D38:M38),IF(AND($C38="Totaal per deelnemer",N$20="Totaal betaling"),SUM($D38:M38),"")))</f>
        <v/>
      </c>
      <c r="O38" s="398"/>
      <c r="P38" s="398"/>
    </row>
    <row r="39" spans="1:16" x14ac:dyDescent="0.2">
      <c r="A39" s="395"/>
      <c r="B39" s="396" t="str">
        <f>IF(ISNUMBER('Rekenblad 2'!C81),'Rekenblad 2'!C81,"")</f>
        <v/>
      </c>
      <c r="C39" s="399" t="str">
        <f t="shared" si="3"/>
        <v/>
      </c>
      <c r="D39" s="398" t="str">
        <f>IF(ISNUMBER(D$18),IF($C39="Totaal per deelnemer",SUM(D$21:D38),'Rekenblad 2'!D81),"")</f>
        <v/>
      </c>
      <c r="E39" s="398" t="str">
        <f>IF(ISNUMBER(E$18),IF($C39="Totaal per deelnemer",SUM(E$21:E38),'Rekenblad 2'!E81),IF(AND(E$20="Totaal betaling",ISNUMBER($B39)),SUM($D39:D39),IF(AND($C39="Totaal per deelnemer",E$20="Totaal betaling"),SUM($D39:D39),"")))</f>
        <v/>
      </c>
      <c r="F39" s="398" t="str">
        <f>IF(ISNUMBER(F$18),IF($C39="Totaal per deelnemer",SUM(F$21:F38),'Rekenblad 2'!F81),IF(AND(F$20="Totaal betaling",ISNUMBER($B39)),SUM($D39:E39),IF(AND($C39="Totaal per deelnemer",F$20="Totaal betaling"),SUM($D39:E39),"")))</f>
        <v/>
      </c>
      <c r="G39" s="398" t="str">
        <f>IF(ISNUMBER(G$18),IF($C39="Totaal per deelnemer",SUM(G$21:G38),'Rekenblad 2'!G81),IF(AND(G$20="Totaal betaling",ISNUMBER($B39)),SUM($D39:F39),IF(AND($C39="Totaal per deelnemer",G$20="Totaal betaling"),SUM($D39:F39),"")))</f>
        <v/>
      </c>
      <c r="H39" s="398" t="str">
        <f>IF(ISNUMBER(H$18),IF($C39="Totaal per deelnemer",SUM(H$21:H38),'Rekenblad 2'!H81),IF(AND(H$20="Totaal betaling",ISNUMBER($B39)),SUM($D39:G39),IF(AND($C39="Totaal per deelnemer",H$20="Totaal betaling"),SUM($D39:G39),"")))</f>
        <v/>
      </c>
      <c r="I39" s="398" t="str">
        <f>IF(ISNUMBER(I$18),IF($C39="Totaal per deelnemer",SUM(I$21:I38),'Rekenblad 2'!I81),IF(AND(I$20="Totaal betaling",ISNUMBER($B39)),SUM($D39:H39),IF(AND($C39="Totaal per deelnemer",I$20="Totaal betaling"),SUM($D39:H39),"")))</f>
        <v/>
      </c>
      <c r="J39" s="398" t="str">
        <f>IF(ISNUMBER(J$18),IF($C39="Totaal per deelnemer",SUM(J$21:J38),'Rekenblad 2'!J81),IF(AND(J$20="Totaal betaling",ISNUMBER($B39)),SUM($D39:I39),IF(AND($C39="Totaal per deelnemer",J$20="Totaal betaling"),SUM($D39:I39),"")))</f>
        <v/>
      </c>
      <c r="K39" s="398" t="str">
        <f>IF(ISNUMBER(K$18),IF($C39="Totaal per deelnemer",SUM(K$21:K38),'Rekenblad 2'!K81),IF(AND(K$20="Totaal betaling",ISNUMBER($B39)),SUM($D39:J39),IF(AND($C39="Totaal per deelnemer",K$20="Totaal betaling"),SUM($D39:J39),"")))</f>
        <v/>
      </c>
      <c r="L39" s="398" t="str">
        <f>IF(ISNUMBER(L$18),IF($C39="Totaal per deelnemer",SUM(L$21:L38),'Rekenblad 2'!L81),IF(AND(L$20="Totaal betaling",ISNUMBER($B39)),SUM($D39:K39),IF(AND($C39="Totaal per deelnemer",L$20="Totaal betaling"),SUM($D39:K39),"")))</f>
        <v/>
      </c>
      <c r="M39" s="398" t="str">
        <f>IF(ISNUMBER(M$18),IF($C39="Totaal per deelnemer",SUM(M$21:M38),'Rekenblad 2'!M81),IF(AND(M$20="Totaal betaling",ISNUMBER($B39)),SUM($D39:L39),IF(AND($C39="Totaal per deelnemer",M$20="Totaal betaling"),SUM($D39:L39),"")))</f>
        <v/>
      </c>
      <c r="N39" s="398" t="str">
        <f>IF(ISNUMBER(N$18),IF($C39="Totaal per deelnemer",SUM(N$21:N38),'Rekenblad 2'!N81),IF(AND(N$20="Totaal betaling",ISNUMBER($B39)),SUM($D39:M39),IF(AND($C39="Totaal per deelnemer",N$20="Totaal betaling"),SUM($D39:M39),"")))</f>
        <v/>
      </c>
      <c r="O39" s="398"/>
      <c r="P39" s="398"/>
    </row>
    <row r="40" spans="1:16" x14ac:dyDescent="0.2">
      <c r="A40" s="395"/>
      <c r="B40" s="396" t="str">
        <f>IF(ISNUMBER('Rekenblad 2'!C82),'Rekenblad 2'!C82,"")</f>
        <v/>
      </c>
      <c r="C40" s="399" t="str">
        <f t="shared" si="3"/>
        <v/>
      </c>
      <c r="D40" s="398" t="str">
        <f>IF(ISNUMBER(D$18),IF($C40="Totaal per deelnemer",SUM(D$21:D39),'Rekenblad 2'!D82),"")</f>
        <v/>
      </c>
      <c r="E40" s="398" t="str">
        <f>IF(ISNUMBER(E$18),IF($C40="Totaal per deelnemer",SUM(E$21:E39),'Rekenblad 2'!E82),IF(AND(E$20="Totaal betaling",ISNUMBER($B40)),SUM($D40:D40),IF(AND($C40="Totaal per deelnemer",E$20="Totaal betaling"),SUM($D40:D40),"")))</f>
        <v/>
      </c>
      <c r="F40" s="398" t="str">
        <f>IF(ISNUMBER(F$18),IF($C40="Totaal per deelnemer",SUM(F$21:F39),'Rekenblad 2'!F82),IF(AND(F$20="Totaal betaling",ISNUMBER($B40)),SUM($D40:E40),IF(AND($C40="Totaal per deelnemer",F$20="Totaal betaling"),SUM($D40:E40),"")))</f>
        <v/>
      </c>
      <c r="G40" s="398" t="str">
        <f>IF(ISNUMBER(G$18),IF($C40="Totaal per deelnemer",SUM(G$21:G39),'Rekenblad 2'!G82),IF(AND(G$20="Totaal betaling",ISNUMBER($B40)),SUM($D40:F40),IF(AND($C40="Totaal per deelnemer",G$20="Totaal betaling"),SUM($D40:F40),"")))</f>
        <v/>
      </c>
      <c r="H40" s="398" t="str">
        <f>IF(ISNUMBER(H$18),IF($C40="Totaal per deelnemer",SUM(H$21:H39),'Rekenblad 2'!H82),IF(AND(H$20="Totaal betaling",ISNUMBER($B40)),SUM($D40:G40),IF(AND($C40="Totaal per deelnemer",H$20="Totaal betaling"),SUM($D40:G40),"")))</f>
        <v/>
      </c>
      <c r="I40" s="398" t="str">
        <f>IF(ISNUMBER(I$18),IF($C40="Totaal per deelnemer",SUM(I$21:I39),'Rekenblad 2'!I82),IF(AND(I$20="Totaal betaling",ISNUMBER($B40)),SUM($D40:H40),IF(AND($C40="Totaal per deelnemer",I$20="Totaal betaling"),SUM($D40:H40),"")))</f>
        <v/>
      </c>
      <c r="J40" s="398" t="str">
        <f>IF(ISNUMBER(J$18),IF($C40="Totaal per deelnemer",SUM(J$21:J39),'Rekenblad 2'!J82),IF(AND(J$20="Totaal betaling",ISNUMBER($B40)),SUM($D40:I40),IF(AND($C40="Totaal per deelnemer",J$20="Totaal betaling"),SUM($D40:I40),"")))</f>
        <v/>
      </c>
      <c r="K40" s="398" t="str">
        <f>IF(ISNUMBER(K$18),IF($C40="Totaal per deelnemer",SUM(K$21:K39),'Rekenblad 2'!K82),IF(AND(K$20="Totaal betaling",ISNUMBER($B40)),SUM($D40:J40),IF(AND($C40="Totaal per deelnemer",K$20="Totaal betaling"),SUM($D40:J40),"")))</f>
        <v/>
      </c>
      <c r="L40" s="398" t="str">
        <f>IF(ISNUMBER(L$18),IF($C40="Totaal per deelnemer",SUM(L$21:L39),'Rekenblad 2'!L82),IF(AND(L$20="Totaal betaling",ISNUMBER($B40)),SUM($D40:K40),IF(AND($C40="Totaal per deelnemer",L$20="Totaal betaling"),SUM($D40:K40),"")))</f>
        <v/>
      </c>
      <c r="M40" s="398" t="str">
        <f>IF(ISNUMBER(M$18),IF($C40="Totaal per deelnemer",SUM(M$21:M39),'Rekenblad 2'!M82),IF(AND(M$20="Totaal betaling",ISNUMBER($B40)),SUM($D40:L40),IF(AND($C40="Totaal per deelnemer",M$20="Totaal betaling"),SUM($D40:L40),"")))</f>
        <v/>
      </c>
      <c r="N40" s="398" t="str">
        <f>IF(ISNUMBER(N$18),IF($C40="Totaal per deelnemer",SUM(N$21:N39),'Rekenblad 2'!N82),IF(AND(N$20="Totaal betaling",ISNUMBER($B40)),SUM($D40:M40),IF(AND($C40="Totaal per deelnemer",N$20="Totaal betaling"),SUM($D40:M40),"")))</f>
        <v/>
      </c>
      <c r="O40" s="398"/>
      <c r="P40" s="398"/>
    </row>
    <row r="41" spans="1:16" x14ac:dyDescent="0.2">
      <c r="A41" s="395"/>
      <c r="B41" s="396" t="str">
        <f>IF(ISNUMBER('Rekenblad 2'!C83),'Rekenblad 2'!C83,"")</f>
        <v/>
      </c>
      <c r="C41" s="399" t="str">
        <f t="shared" si="3"/>
        <v/>
      </c>
      <c r="D41" s="398" t="str">
        <f>IF(ISNUMBER(D$18),IF($C41="Totaal per deelnemer",SUM(D$21:D40),'Rekenblad 2'!D83),"")</f>
        <v/>
      </c>
      <c r="E41" s="398" t="str">
        <f>IF(ISNUMBER(E$18),IF($C41="Totaal per deelnemer",SUM(E$21:E40),'Rekenblad 2'!E83),IF(AND(E$20="Totaal betaling",ISNUMBER($B41)),SUM($D41:D41),IF(AND($C41="Totaal per deelnemer",E$20="Totaal betaling"),SUM($D41:D41),"")))</f>
        <v/>
      </c>
      <c r="F41" s="398" t="str">
        <f>IF(ISNUMBER(F$18),IF($C41="Totaal per deelnemer",SUM(F$21:F40),'Rekenblad 2'!F83),IF(AND(F$20="Totaal betaling",ISNUMBER($B41)),SUM($D41:E41),IF(AND($C41="Totaal per deelnemer",F$20="Totaal betaling"),SUM($D41:E41),"")))</f>
        <v/>
      </c>
      <c r="G41" s="398" t="str">
        <f>IF(ISNUMBER(G$18),IF($C41="Totaal per deelnemer",SUM(G$21:G40),'Rekenblad 2'!G83),IF(AND(G$20="Totaal betaling",ISNUMBER($B41)),SUM($D41:F41),IF(AND($C41="Totaal per deelnemer",G$20="Totaal betaling"),SUM($D41:F41),"")))</f>
        <v/>
      </c>
      <c r="H41" s="398" t="str">
        <f>IF(ISNUMBER(H$18),IF($C41="Totaal per deelnemer",SUM(H$21:H40),'Rekenblad 2'!H83),IF(AND(H$20="Totaal betaling",ISNUMBER($B41)),SUM($D41:G41),IF(AND($C41="Totaal per deelnemer",H$20="Totaal betaling"),SUM($D41:G41),"")))</f>
        <v/>
      </c>
      <c r="I41" s="398" t="str">
        <f>IF(ISNUMBER(I$18),IF($C41="Totaal per deelnemer",SUM(I$21:I40),'Rekenblad 2'!I83),IF(AND(I$20="Totaal betaling",ISNUMBER($B41)),SUM($D41:H41),IF(AND($C41="Totaal per deelnemer",I$20="Totaal betaling"),SUM($D41:H41),"")))</f>
        <v/>
      </c>
      <c r="J41" s="398" t="str">
        <f>IF(ISNUMBER(J$18),IF($C41="Totaal per deelnemer",SUM(J$21:J40),'Rekenblad 2'!J83),IF(AND(J$20="Totaal betaling",ISNUMBER($B41)),SUM($D41:I41),IF(AND($C41="Totaal per deelnemer",J$20="Totaal betaling"),SUM($D41:I41),"")))</f>
        <v/>
      </c>
      <c r="K41" s="398" t="str">
        <f>IF(ISNUMBER(K$18),IF($C41="Totaal per deelnemer",SUM(K$21:K40),'Rekenblad 2'!K83),IF(AND(K$20="Totaal betaling",ISNUMBER($B41)),SUM($D41:J41),IF(AND($C41="Totaal per deelnemer",K$20="Totaal betaling"),SUM($D41:J41),"")))</f>
        <v/>
      </c>
      <c r="L41" s="398" t="str">
        <f>IF(ISNUMBER(L$18),IF($C41="Totaal per deelnemer",SUM(L$21:L40),'Rekenblad 2'!L83),IF(AND(L$20="Totaal betaling",ISNUMBER($B41)),SUM($D41:K41),IF(AND($C41="Totaal per deelnemer",L$20="Totaal betaling"),SUM($D41:K41),"")))</f>
        <v/>
      </c>
      <c r="M41" s="398" t="str">
        <f>IF(ISNUMBER(M$18),IF($C41="Totaal per deelnemer",SUM(M$21:M40),'Rekenblad 2'!M83),IF(AND(M$20="Totaal betaling",ISNUMBER($B41)),SUM($D41:L41),IF(AND($C41="Totaal per deelnemer",M$20="Totaal betaling"),SUM($D41:L41),"")))</f>
        <v/>
      </c>
      <c r="N41" s="398" t="str">
        <f>IF(ISNUMBER(N$18),IF($C41="Totaal per deelnemer",SUM(N$21:N40),'Rekenblad 2'!N83),IF(AND(N$20="Totaal betaling",ISNUMBER($B41)),SUM($D41:M41),IF(AND($C41="Totaal per deelnemer",N$20="Totaal betaling"),SUM($D41:M41),"")))</f>
        <v/>
      </c>
      <c r="O41" s="398"/>
      <c r="P41" s="398"/>
    </row>
    <row r="42" spans="1:16" x14ac:dyDescent="0.2">
      <c r="A42" s="395"/>
      <c r="B42" s="396" t="str">
        <f>IF(ISNUMBER('Rekenblad 2'!C84),'Rekenblad 2'!C84,"")</f>
        <v/>
      </c>
      <c r="C42" s="399" t="str">
        <f t="shared" si="3"/>
        <v/>
      </c>
      <c r="D42" s="398" t="str">
        <f>IF(ISNUMBER(D$18),IF($C42="Totaal per deelnemer",SUM(D$21:D41),'Rekenblad 2'!D84),"")</f>
        <v/>
      </c>
      <c r="E42" s="398" t="str">
        <f>IF(ISNUMBER(E$18),IF($C42="Totaal per deelnemer",SUM(E$21:E41),'Rekenblad 2'!E84),IF(AND(E$20="Totaal betaling",ISNUMBER($B42)),SUM($D42:D42),IF(AND($C42="Totaal per deelnemer",E$20="Totaal betaling"),SUM($D42:D42),"")))</f>
        <v/>
      </c>
      <c r="F42" s="398" t="str">
        <f>IF(ISNUMBER(F$18),IF($C42="Totaal per deelnemer",SUM(F$21:F41),'Rekenblad 2'!F84),IF(AND(F$20="Totaal betaling",ISNUMBER($B42)),SUM($D42:E42),IF(AND($C42="Totaal per deelnemer",F$20="Totaal betaling"),SUM($D42:E42),"")))</f>
        <v/>
      </c>
      <c r="G42" s="398" t="str">
        <f>IF(ISNUMBER(G$18),IF($C42="Totaal per deelnemer",SUM(G$21:G41),'Rekenblad 2'!G84),IF(AND(G$20="Totaal betaling",ISNUMBER($B42)),SUM($D42:F42),IF(AND($C42="Totaal per deelnemer",G$20="Totaal betaling"),SUM($D42:F42),"")))</f>
        <v/>
      </c>
      <c r="H42" s="398" t="str">
        <f>IF(ISNUMBER(H$18),IF($C42="Totaal per deelnemer",SUM(H$21:H41),'Rekenblad 2'!H84),IF(AND(H$20="Totaal betaling",ISNUMBER($B42)),SUM($D42:G42),IF(AND($C42="Totaal per deelnemer",H$20="Totaal betaling"),SUM($D42:G42),"")))</f>
        <v/>
      </c>
      <c r="I42" s="398" t="str">
        <f>IF(ISNUMBER(I$18),IF($C42="Totaal per deelnemer",SUM(I$21:I41),'Rekenblad 2'!I84),IF(AND(I$20="Totaal betaling",ISNUMBER($B42)),SUM($D42:H42),IF(AND($C42="Totaal per deelnemer",I$20="Totaal betaling"),SUM($D42:H42),"")))</f>
        <v/>
      </c>
      <c r="J42" s="398" t="str">
        <f>IF(ISNUMBER(J$18),IF($C42="Totaal per deelnemer",SUM(J$21:J41),'Rekenblad 2'!J84),IF(AND(J$20="Totaal betaling",ISNUMBER($B42)),SUM($D42:I42),IF(AND($C42="Totaal per deelnemer",J$20="Totaal betaling"),SUM($D42:I42),"")))</f>
        <v/>
      </c>
      <c r="K42" s="398" t="str">
        <f>IF(ISNUMBER(K$18),IF($C42="Totaal per deelnemer",SUM(K$21:K41),'Rekenblad 2'!K84),IF(AND(K$20="Totaal betaling",ISNUMBER($B42)),SUM($D42:J42),IF(AND($C42="Totaal per deelnemer",K$20="Totaal betaling"),SUM($D42:J42),"")))</f>
        <v/>
      </c>
      <c r="L42" s="398" t="str">
        <f>IF(ISNUMBER(L$18),IF($C42="Totaal per deelnemer",SUM(L$21:L41),'Rekenblad 2'!L84),IF(AND(L$20="Totaal betaling",ISNUMBER($B42)),SUM($D42:K42),IF(AND($C42="Totaal per deelnemer",L$20="Totaal betaling"),SUM($D42:K42),"")))</f>
        <v/>
      </c>
      <c r="M42" s="398" t="str">
        <f>IF(ISNUMBER(M$18),IF($C42="Totaal per deelnemer",SUM(M$21:M41),'Rekenblad 2'!M84),IF(AND(M$20="Totaal betaling",ISNUMBER($B42)),SUM($D42:L42),IF(AND($C42="Totaal per deelnemer",M$20="Totaal betaling"),SUM($D42:L42),"")))</f>
        <v/>
      </c>
      <c r="N42" s="398" t="str">
        <f>IF(ISNUMBER(N$18),IF($C42="Totaal per deelnemer",SUM(N$21:N41),'Rekenblad 2'!N84),IF(AND(N$20="Totaal betaling",ISNUMBER($B42)),SUM($D42:M42),IF(AND($C42="Totaal per deelnemer",N$20="Totaal betaling"),SUM($D42:M42),"")))</f>
        <v/>
      </c>
      <c r="O42" s="398"/>
      <c r="P42" s="398"/>
    </row>
    <row r="43" spans="1:16" x14ac:dyDescent="0.2">
      <c r="A43" s="395"/>
      <c r="B43" s="396" t="str">
        <f>IF(ISNUMBER('Rekenblad 2'!C85),'Rekenblad 2'!C85,"")</f>
        <v/>
      </c>
      <c r="C43" s="399" t="str">
        <f t="shared" si="3"/>
        <v/>
      </c>
      <c r="D43" s="398" t="str">
        <f>IF(ISNUMBER(D$18),IF($C43="Totaal per deelnemer",SUM(D$21:D42),'Rekenblad 2'!D85),"")</f>
        <v/>
      </c>
      <c r="E43" s="398" t="str">
        <f>IF(ISNUMBER(E$18),IF($C43="Totaal per deelnemer",SUM(E$21:E42),'Rekenblad 2'!E85),IF(AND(E$20="Totaal betaling",ISNUMBER($B43)),SUM($D43:D43),IF(AND($C43="Totaal per deelnemer",E$20="Totaal betaling"),SUM($D43:D43),"")))</f>
        <v/>
      </c>
      <c r="F43" s="398" t="str">
        <f>IF(ISNUMBER(F$18),IF($C43="Totaal per deelnemer",SUM(F$21:F42),'Rekenblad 2'!F85),IF(AND(F$20="Totaal betaling",ISNUMBER($B43)),SUM($D43:E43),IF(AND($C43="Totaal per deelnemer",F$20="Totaal betaling"),SUM($D43:E43),"")))</f>
        <v/>
      </c>
      <c r="G43" s="398" t="str">
        <f>IF(ISNUMBER(G$18),IF($C43="Totaal per deelnemer",SUM(G$21:G42),'Rekenblad 2'!G85),IF(AND(G$20="Totaal betaling",ISNUMBER($B43)),SUM($D43:F43),IF(AND($C43="Totaal per deelnemer",G$20="Totaal betaling"),SUM($D43:F43),"")))</f>
        <v/>
      </c>
      <c r="H43" s="398" t="str">
        <f>IF(ISNUMBER(H$18),IF($C43="Totaal per deelnemer",SUM(H$21:H42),'Rekenblad 2'!H85),IF(AND(H$20="Totaal betaling",ISNUMBER($B43)),SUM($D43:G43),IF(AND($C43="Totaal per deelnemer",H$20="Totaal betaling"),SUM($D43:G43),"")))</f>
        <v/>
      </c>
      <c r="I43" s="398" t="str">
        <f>IF(ISNUMBER(I$18),IF($C43="Totaal per deelnemer",SUM(I$21:I42),'Rekenblad 2'!I85),IF(AND(I$20="Totaal betaling",ISNUMBER($B43)),SUM($D43:H43),IF(AND($C43="Totaal per deelnemer",I$20="Totaal betaling"),SUM($D43:H43),"")))</f>
        <v/>
      </c>
      <c r="J43" s="398" t="str">
        <f>IF(ISNUMBER(J$18),IF($C43="Totaal per deelnemer",SUM(J$21:J42),'Rekenblad 2'!J85),IF(AND(J$20="Totaal betaling",ISNUMBER($B43)),SUM($D43:I43),IF(AND($C43="Totaal per deelnemer",J$20="Totaal betaling"),SUM($D43:I43),"")))</f>
        <v/>
      </c>
      <c r="K43" s="398" t="str">
        <f>IF(ISNUMBER(K$18),IF($C43="Totaal per deelnemer",SUM(K$21:K42),'Rekenblad 2'!K85),IF(AND(K$20="Totaal betaling",ISNUMBER($B43)),SUM($D43:J43),IF(AND($C43="Totaal per deelnemer",K$20="Totaal betaling"),SUM($D43:J43),"")))</f>
        <v/>
      </c>
      <c r="L43" s="398" t="str">
        <f>IF(ISNUMBER(L$18),IF($C43="Totaal per deelnemer",SUM(L$21:L42),'Rekenblad 2'!L85),IF(AND(L$20="Totaal betaling",ISNUMBER($B43)),SUM($D43:K43),IF(AND($C43="Totaal per deelnemer",L$20="Totaal betaling"),SUM($D43:K43),"")))</f>
        <v/>
      </c>
      <c r="M43" s="398" t="str">
        <f>IF(ISNUMBER(M$18),IF($C43="Totaal per deelnemer",SUM(M$21:M42),'Rekenblad 2'!M85),IF(AND(M$20="Totaal betaling",ISNUMBER($B43)),SUM($D43:L43),IF(AND($C43="Totaal per deelnemer",M$20="Totaal betaling"),SUM($D43:L43),"")))</f>
        <v/>
      </c>
      <c r="N43" s="398" t="str">
        <f>IF(ISNUMBER(N$18),IF($C43="Totaal per deelnemer",SUM(N$21:N42),'Rekenblad 2'!N85),IF(AND(N$20="Totaal betaling",ISNUMBER($B43)),SUM($D43:M43),IF(AND($C43="Totaal per deelnemer",N$20="Totaal betaling"),SUM($D43:M43),"")))</f>
        <v/>
      </c>
      <c r="O43" s="398"/>
      <c r="P43" s="398"/>
    </row>
    <row r="44" spans="1:16" x14ac:dyDescent="0.2">
      <c r="A44" s="395"/>
      <c r="B44" s="396" t="str">
        <f>IF(ISNUMBER('Rekenblad 2'!C86),'Rekenblad 2'!C86,"")</f>
        <v/>
      </c>
      <c r="C44" s="399" t="str">
        <f t="shared" si="3"/>
        <v/>
      </c>
      <c r="D44" s="398" t="str">
        <f>IF(ISNUMBER(D$18),IF($C44="Totaal per deelnemer",SUM(D$21:D43),'Rekenblad 2'!D86),"")</f>
        <v/>
      </c>
      <c r="E44" s="398" t="str">
        <f>IF(ISNUMBER(E$18),IF($C44="Totaal per deelnemer",SUM(E$21:E43),'Rekenblad 2'!E86),IF(AND(E$20="Totaal betaling",ISNUMBER($B44)),SUM($D44:D44),IF(AND($C44="Totaal per deelnemer",E$20="Totaal betaling"),SUM($D44:D44),"")))</f>
        <v/>
      </c>
      <c r="F44" s="398" t="str">
        <f>IF(ISNUMBER(F$18),IF($C44="Totaal per deelnemer",SUM(F$21:F43),'Rekenblad 2'!F86),IF(AND(F$20="Totaal betaling",ISNUMBER($B44)),SUM($D44:E44),IF(AND($C44="Totaal per deelnemer",F$20="Totaal betaling"),SUM($D44:E44),"")))</f>
        <v/>
      </c>
      <c r="G44" s="398" t="str">
        <f>IF(ISNUMBER(G$18),IF($C44="Totaal per deelnemer",SUM(G$21:G43),'Rekenblad 2'!G86),IF(AND(G$20="Totaal betaling",ISNUMBER($B44)),SUM($D44:F44),IF(AND($C44="Totaal per deelnemer",G$20="Totaal betaling"),SUM($D44:F44),"")))</f>
        <v/>
      </c>
      <c r="H44" s="398" t="str">
        <f>IF(ISNUMBER(H$18),IF($C44="Totaal per deelnemer",SUM(H$21:H43),'Rekenblad 2'!H86),IF(AND(H$20="Totaal betaling",ISNUMBER($B44)),SUM($D44:G44),IF(AND($C44="Totaal per deelnemer",H$20="Totaal betaling"),SUM($D44:G44),"")))</f>
        <v/>
      </c>
      <c r="I44" s="398" t="str">
        <f>IF(ISNUMBER(I$18),IF($C44="Totaal per deelnemer",SUM(I$21:I43),'Rekenblad 2'!I86),IF(AND(I$20="Totaal betaling",ISNUMBER($B44)),SUM($D44:H44),IF(AND($C44="Totaal per deelnemer",I$20="Totaal betaling"),SUM($D44:H44),"")))</f>
        <v/>
      </c>
      <c r="J44" s="398" t="str">
        <f>IF(ISNUMBER(J$18),IF($C44="Totaal per deelnemer",SUM(J$21:J43),'Rekenblad 2'!J86),IF(AND(J$20="Totaal betaling",ISNUMBER($B44)),SUM($D44:I44),IF(AND($C44="Totaal per deelnemer",J$20="Totaal betaling"),SUM($D44:I44),"")))</f>
        <v/>
      </c>
      <c r="K44" s="398" t="str">
        <f>IF(ISNUMBER(K$18),IF($C44="Totaal per deelnemer",SUM(K$21:K43),'Rekenblad 2'!K86),IF(AND(K$20="Totaal betaling",ISNUMBER($B44)),SUM($D44:J44),IF(AND($C44="Totaal per deelnemer",K$20="Totaal betaling"),SUM($D44:J44),"")))</f>
        <v/>
      </c>
      <c r="L44" s="398" t="str">
        <f>IF(ISNUMBER(L$18),IF($C44="Totaal per deelnemer",SUM(L$21:L43),'Rekenblad 2'!L86),IF(AND(L$20="Totaal betaling",ISNUMBER($B44)),SUM($D44:K44),IF(AND($C44="Totaal per deelnemer",L$20="Totaal betaling"),SUM($D44:K44),"")))</f>
        <v/>
      </c>
      <c r="M44" s="398" t="str">
        <f>IF(ISNUMBER(M$18),IF($C44="Totaal per deelnemer",SUM(M$21:M43),'Rekenblad 2'!M86),IF(AND(M$20="Totaal betaling",ISNUMBER($B44)),SUM($D44:L44),IF(AND($C44="Totaal per deelnemer",M$20="Totaal betaling"),SUM($D44:L44),"")))</f>
        <v/>
      </c>
      <c r="N44" s="398" t="str">
        <f>IF(ISNUMBER(N$18),IF($C44="Totaal per deelnemer",SUM(N$21:N43),'Rekenblad 2'!N86),IF(AND(N$20="Totaal betaling",ISNUMBER($B44)),SUM($D44:M44),IF(AND($C44="Totaal per deelnemer",N$20="Totaal betaling"),SUM($D44:M44),"")))</f>
        <v/>
      </c>
      <c r="O44" s="398"/>
      <c r="P44" s="398"/>
    </row>
    <row r="45" spans="1:16" x14ac:dyDescent="0.2">
      <c r="A45" s="395"/>
      <c r="B45" s="396" t="str">
        <f>IF(ISNUMBER('Rekenblad 2'!C87),'Rekenblad 2'!C87,"")</f>
        <v/>
      </c>
      <c r="C45" s="399" t="str">
        <f t="shared" si="3"/>
        <v/>
      </c>
      <c r="D45" s="398" t="str">
        <f>IF(ISNUMBER(D$18),IF($C45="Totaal per deelnemer",SUM(D$21:D44),'Rekenblad 2'!D87),"")</f>
        <v/>
      </c>
      <c r="E45" s="398" t="str">
        <f>IF(ISNUMBER(E$18),IF($C45="Totaal per deelnemer",SUM(E$21:E44),'Rekenblad 2'!E87),IF(AND(E$20="Totaal betaling",ISNUMBER($B45)),SUM($D45:D45),IF(AND($C45="Totaal per deelnemer",E$20="Totaal betaling"),SUM($D45:D45),"")))</f>
        <v/>
      </c>
      <c r="F45" s="398" t="str">
        <f>IF(ISNUMBER(F$18),IF($C45="Totaal per deelnemer",SUM(F$21:F44),'Rekenblad 2'!F87),IF(AND(F$20="Totaal betaling",ISNUMBER($B45)),SUM($D45:E45),IF(AND($C45="Totaal per deelnemer",F$20="Totaal betaling"),SUM($D45:E45),"")))</f>
        <v/>
      </c>
      <c r="G45" s="398" t="str">
        <f>IF(ISNUMBER(G$18),IF($C45="Totaal per deelnemer",SUM(G$21:G44),'Rekenblad 2'!G87),IF(AND(G$20="Totaal betaling",ISNUMBER($B45)),SUM($D45:F45),IF(AND($C45="Totaal per deelnemer",G$20="Totaal betaling"),SUM($D45:F45),"")))</f>
        <v/>
      </c>
      <c r="H45" s="398" t="str">
        <f>IF(ISNUMBER(H$18),IF($C45="Totaal per deelnemer",SUM(H$21:H44),'Rekenblad 2'!H87),IF(AND(H$20="Totaal betaling",ISNUMBER($B45)),SUM($D45:G45),IF(AND($C45="Totaal per deelnemer",H$20="Totaal betaling"),SUM($D45:G45),"")))</f>
        <v/>
      </c>
      <c r="I45" s="398" t="str">
        <f>IF(ISNUMBER(I$18),IF($C45="Totaal per deelnemer",SUM(I$21:I44),'Rekenblad 2'!I87),IF(AND(I$20="Totaal betaling",ISNUMBER($B45)),SUM($D45:H45),IF(AND($C45="Totaal per deelnemer",I$20="Totaal betaling"),SUM($D45:H45),"")))</f>
        <v/>
      </c>
      <c r="J45" s="398" t="str">
        <f>IF(ISNUMBER(J$18),IF($C45="Totaal per deelnemer",SUM(J$21:J44),'Rekenblad 2'!J87),IF(AND(J$20="Totaal betaling",ISNUMBER($B45)),SUM($D45:I45),IF(AND($C45="Totaal per deelnemer",J$20="Totaal betaling"),SUM($D45:I45),"")))</f>
        <v/>
      </c>
      <c r="K45" s="398" t="str">
        <f>IF(ISNUMBER(K$18),IF($C45="Totaal per deelnemer",SUM(K$21:K44),'Rekenblad 2'!K87),IF(AND(K$20="Totaal betaling",ISNUMBER($B45)),SUM($D45:J45),IF(AND($C45="Totaal per deelnemer",K$20="Totaal betaling"),SUM($D45:J45),"")))</f>
        <v/>
      </c>
      <c r="L45" s="398" t="str">
        <f>IF(ISNUMBER(L$18),IF($C45="Totaal per deelnemer",SUM(L$21:L44),'Rekenblad 2'!L87),IF(AND(L$20="Totaal betaling",ISNUMBER($B45)),SUM($D45:K45),IF(AND($C45="Totaal per deelnemer",L$20="Totaal betaling"),SUM($D45:K45),"")))</f>
        <v/>
      </c>
      <c r="M45" s="398" t="str">
        <f>IF(ISNUMBER(M$18),IF($C45="Totaal per deelnemer",SUM(M$21:M44),'Rekenblad 2'!M87),IF(AND(M$20="Totaal betaling",ISNUMBER($B45)),SUM($D45:L45),IF(AND($C45="Totaal per deelnemer",M$20="Totaal betaling"),SUM($D45:L45),"")))</f>
        <v/>
      </c>
      <c r="N45" s="398" t="str">
        <f>IF(ISNUMBER(N$18),IF($C45="Totaal per deelnemer",SUM(N$21:N44),'Rekenblad 2'!N87),IF(AND(N$20="Totaal betaling",ISNUMBER($B45)),SUM($D45:M45),IF(AND($C45="Totaal per deelnemer",N$20="Totaal betaling"),SUM($D45:M45),"")))</f>
        <v/>
      </c>
      <c r="O45" s="398"/>
      <c r="P45" s="398"/>
    </row>
    <row r="46" spans="1:16" x14ac:dyDescent="0.2">
      <c r="A46" s="395"/>
      <c r="B46" s="396" t="str">
        <f>IF(ISNUMBER('Rekenblad 2'!C88),'Rekenblad 2'!C88,"")</f>
        <v/>
      </c>
      <c r="C46" s="399" t="str">
        <f t="shared" si="3"/>
        <v/>
      </c>
      <c r="D46" s="398" t="str">
        <f>IF(ISNUMBER(D$18),IF($C46="Totaal per deelnemer",SUM(D$21:D45),'Rekenblad 2'!D88),"")</f>
        <v/>
      </c>
      <c r="E46" s="398" t="str">
        <f>IF(ISNUMBER(E$18),IF($C46="Totaal per deelnemer",SUM(E$21:E45),'Rekenblad 2'!E88),IF(AND(E$20="Totaal betaling",ISNUMBER($B46)),SUM($D46:D46),IF(AND($C46="Totaal per deelnemer",E$20="Totaal betaling"),SUM($D46:D46),"")))</f>
        <v/>
      </c>
      <c r="F46" s="398" t="str">
        <f>IF(ISNUMBER(F$18),IF($C46="Totaal per deelnemer",SUM(F$21:F45),'Rekenblad 2'!F88),IF(AND(F$20="Totaal betaling",ISNUMBER($B46)),SUM($D46:E46),IF(AND($C46="Totaal per deelnemer",F$20="Totaal betaling"),SUM($D46:E46),"")))</f>
        <v/>
      </c>
      <c r="G46" s="398" t="str">
        <f>IF(ISNUMBER(G$18),IF($C46="Totaal per deelnemer",SUM(G$21:G45),'Rekenblad 2'!G88),IF(AND(G$20="Totaal betaling",ISNUMBER($B46)),SUM($D46:F46),IF(AND($C46="Totaal per deelnemer",G$20="Totaal betaling"),SUM($D46:F46),"")))</f>
        <v/>
      </c>
      <c r="H46" s="398" t="str">
        <f>IF(ISNUMBER(H$18),IF($C46="Totaal per deelnemer",SUM(H$21:H45),'Rekenblad 2'!H88),IF(AND(H$20="Totaal betaling",ISNUMBER($B46)),SUM($D46:G46),IF(AND($C46="Totaal per deelnemer",H$20="Totaal betaling"),SUM($D46:G46),"")))</f>
        <v/>
      </c>
      <c r="I46" s="398" t="str">
        <f>IF(ISNUMBER(I$18),IF($C46="Totaal per deelnemer",SUM(I$21:I45),'Rekenblad 2'!I88),IF(AND(I$20="Totaal betaling",ISNUMBER($B46)),SUM($D46:H46),IF(AND($C46="Totaal per deelnemer",I$20="Totaal betaling"),SUM($D46:H46),"")))</f>
        <v/>
      </c>
      <c r="J46" s="398" t="str">
        <f>IF(ISNUMBER(J$18),IF($C46="Totaal per deelnemer",SUM(J$21:J45),'Rekenblad 2'!J88),IF(AND(J$20="Totaal betaling",ISNUMBER($B46)),SUM($D46:I46),IF(AND($C46="Totaal per deelnemer",J$20="Totaal betaling"),SUM($D46:I46),"")))</f>
        <v/>
      </c>
      <c r="K46" s="398" t="str">
        <f>IF(ISNUMBER(K$18),IF($C46="Totaal per deelnemer",SUM(K$21:K45),'Rekenblad 2'!K88),IF(AND(K$20="Totaal betaling",ISNUMBER($B46)),SUM($D46:J46),IF(AND($C46="Totaal per deelnemer",K$20="Totaal betaling"),SUM($D46:J46),"")))</f>
        <v/>
      </c>
      <c r="L46" s="398" t="str">
        <f>IF(ISNUMBER(L$18),IF($C46="Totaal per deelnemer",SUM(L$21:L45),'Rekenblad 2'!L88),IF(AND(L$20="Totaal betaling",ISNUMBER($B46)),SUM($D46:K46),IF(AND($C46="Totaal per deelnemer",L$20="Totaal betaling"),SUM($D46:K46),"")))</f>
        <v/>
      </c>
      <c r="M46" s="398" t="str">
        <f>IF(ISNUMBER(M$18),IF($C46="Totaal per deelnemer",SUM(M$21:M45),'Rekenblad 2'!M88),IF(AND(M$20="Totaal betaling",ISNUMBER($B46)),SUM($D46:L46),IF(AND($C46="Totaal per deelnemer",M$20="Totaal betaling"),SUM($D46:L46),"")))</f>
        <v/>
      </c>
      <c r="N46" s="398" t="str">
        <f>IF(ISNUMBER(N$18),IF($C46="Totaal per deelnemer",SUM(N$21:N45),'Rekenblad 2'!N88),IF(AND(N$20="Totaal betaling",ISNUMBER($B46)),SUM($D46:M46),IF(AND($C46="Totaal per deelnemer",N$20="Totaal betaling"),SUM($D46:M46),"")))</f>
        <v/>
      </c>
      <c r="O46" s="398"/>
      <c r="P46" s="398"/>
    </row>
    <row r="47" spans="1:16" x14ac:dyDescent="0.2">
      <c r="A47" s="395"/>
      <c r="B47" s="396" t="str">
        <f>IF(ISNUMBER('Rekenblad 2'!C89),'Rekenblad 2'!C89,"")</f>
        <v/>
      </c>
      <c r="C47" s="399" t="str">
        <f t="shared" si="3"/>
        <v/>
      </c>
      <c r="D47" s="398" t="str">
        <f>IF(ISNUMBER(D$18),IF($C47="Totaal per deelnemer",SUM(D$21:D46),'Rekenblad 2'!D89),"")</f>
        <v/>
      </c>
      <c r="E47" s="398" t="str">
        <f>IF(ISNUMBER(E$18),IF($C47="Totaal per deelnemer",SUM(E$21:E46),'Rekenblad 2'!E89),IF(AND(E$20="Totaal betaling",ISNUMBER($B47)),SUM($D47:D47),IF(AND($C47="Totaal per deelnemer",E$20="Totaal betaling"),SUM($D47:D47),"")))</f>
        <v/>
      </c>
      <c r="F47" s="398" t="str">
        <f>IF(ISNUMBER(F$18),IF($C47="Totaal per deelnemer",SUM(F$21:F46),'Rekenblad 2'!F89),IF(AND(F$20="Totaal betaling",ISNUMBER($B47)),SUM($D47:E47),IF(AND($C47="Totaal per deelnemer",F$20="Totaal betaling"),SUM($D47:E47),"")))</f>
        <v/>
      </c>
      <c r="G47" s="398" t="str">
        <f>IF(ISNUMBER(G$18),IF($C47="Totaal per deelnemer",SUM(G$21:G46),'Rekenblad 2'!G89),IF(AND(G$20="Totaal betaling",ISNUMBER($B47)),SUM($D47:F47),IF(AND($C47="Totaal per deelnemer",G$20="Totaal betaling"),SUM($D47:F47),"")))</f>
        <v/>
      </c>
      <c r="H47" s="398" t="str">
        <f>IF(ISNUMBER(H$18),IF($C47="Totaal per deelnemer",SUM(H$21:H46),'Rekenblad 2'!H89),IF(AND(H$20="Totaal betaling",ISNUMBER($B47)),SUM($D47:G47),IF(AND($C47="Totaal per deelnemer",H$20="Totaal betaling"),SUM($D47:G47),"")))</f>
        <v/>
      </c>
      <c r="I47" s="398" t="str">
        <f>IF(ISNUMBER(I$18),IF($C47="Totaal per deelnemer",SUM(I$21:I46),'Rekenblad 2'!I89),IF(AND(I$20="Totaal betaling",ISNUMBER($B47)),SUM($D47:H47),IF(AND($C47="Totaal per deelnemer",I$20="Totaal betaling"),SUM($D47:H47),"")))</f>
        <v/>
      </c>
      <c r="J47" s="398" t="str">
        <f>IF(ISNUMBER(J$18),IF($C47="Totaal per deelnemer",SUM(J$21:J46),'Rekenblad 2'!J89),IF(AND(J$20="Totaal betaling",ISNUMBER($B47)),SUM($D47:I47),IF(AND($C47="Totaal per deelnemer",J$20="Totaal betaling"),SUM($D47:I47),"")))</f>
        <v/>
      </c>
      <c r="K47" s="398" t="str">
        <f>IF(ISNUMBER(K$18),IF($C47="Totaal per deelnemer",SUM(K$21:K46),'Rekenblad 2'!K89),IF(AND(K$20="Totaal betaling",ISNUMBER($B47)),SUM($D47:J47),IF(AND($C47="Totaal per deelnemer",K$20="Totaal betaling"),SUM($D47:J47),"")))</f>
        <v/>
      </c>
      <c r="L47" s="398" t="str">
        <f>IF(ISNUMBER(L$18),IF($C47="Totaal per deelnemer",SUM(L$21:L46),'Rekenblad 2'!L89),IF(AND(L$20="Totaal betaling",ISNUMBER($B47)),SUM($D47:K47),IF(AND($C47="Totaal per deelnemer",L$20="Totaal betaling"),SUM($D47:K47),"")))</f>
        <v/>
      </c>
      <c r="M47" s="398" t="str">
        <f>IF(ISNUMBER(M$18),IF($C47="Totaal per deelnemer",SUM(M$21:M46),'Rekenblad 2'!M89),IF(AND(M$20="Totaal betaling",ISNUMBER($B47)),SUM($D47:L47),IF(AND($C47="Totaal per deelnemer",M$20="Totaal betaling"),SUM($D47:L47),"")))</f>
        <v/>
      </c>
      <c r="N47" s="398" t="str">
        <f>IF(ISNUMBER(N$18),IF($C47="Totaal per deelnemer",SUM(N$21:N46),'Rekenblad 2'!N89),IF(AND(N$20="Totaal betaling",ISNUMBER($B47)),SUM($D47:M47),IF(AND($C47="Totaal per deelnemer",N$20="Totaal betaling"),SUM($D47:M47),"")))</f>
        <v/>
      </c>
      <c r="O47" s="398"/>
      <c r="P47" s="398"/>
    </row>
    <row r="48" spans="1:16" x14ac:dyDescent="0.2">
      <c r="A48" s="395"/>
      <c r="B48" s="396" t="str">
        <f>IF(ISNUMBER('Rekenblad 2'!C90),'Rekenblad 2'!C90,"")</f>
        <v/>
      </c>
      <c r="C48" s="399" t="str">
        <f t="shared" si="3"/>
        <v/>
      </c>
      <c r="D48" s="398" t="str">
        <f>IF(ISNUMBER(D$18),IF($C48="Totaal per deelnemer",SUM(D$21:D47),'Rekenblad 2'!D90),"")</f>
        <v/>
      </c>
      <c r="E48" s="398" t="str">
        <f>IF(ISNUMBER(E$18),IF($C48="Totaal per deelnemer",SUM(E$21:E47),'Rekenblad 2'!E90),IF(AND(E$20="Totaal betaling",ISNUMBER($B48)),SUM($D48:D48),IF(AND($C48="Totaal per deelnemer",E$20="Totaal betaling"),SUM($D48:D48),"")))</f>
        <v/>
      </c>
      <c r="F48" s="398" t="str">
        <f>IF(ISNUMBER(F$18),IF($C48="Totaal per deelnemer",SUM(F$21:F47),'Rekenblad 2'!F90),IF(AND(F$20="Totaal betaling",ISNUMBER($B48)),SUM($D48:E48),IF(AND($C48="Totaal per deelnemer",F$20="Totaal betaling"),SUM($D48:E48),"")))</f>
        <v/>
      </c>
      <c r="G48" s="398" t="str">
        <f>IF(ISNUMBER(G$18),IF($C48="Totaal per deelnemer",SUM(G$21:G47),'Rekenblad 2'!G90),IF(AND(G$20="Totaal betaling",ISNUMBER($B48)),SUM($D48:F48),IF(AND($C48="Totaal per deelnemer",G$20="Totaal betaling"),SUM($D48:F48),"")))</f>
        <v/>
      </c>
      <c r="H48" s="398" t="str">
        <f>IF(ISNUMBER(H$18),IF($C48="Totaal per deelnemer",SUM(H$21:H47),'Rekenblad 2'!H90),IF(AND(H$20="Totaal betaling",ISNUMBER($B48)),SUM($D48:G48),IF(AND($C48="Totaal per deelnemer",H$20="Totaal betaling"),SUM($D48:G48),"")))</f>
        <v/>
      </c>
      <c r="I48" s="398" t="str">
        <f>IF(ISNUMBER(I$18),IF($C48="Totaal per deelnemer",SUM(I$21:I47),'Rekenblad 2'!I90),IF(AND(I$20="Totaal betaling",ISNUMBER($B48)),SUM($D48:H48),IF(AND($C48="Totaal per deelnemer",I$20="Totaal betaling"),SUM($D48:H48),"")))</f>
        <v/>
      </c>
      <c r="J48" s="398" t="str">
        <f>IF(ISNUMBER(J$18),IF($C48="Totaal per deelnemer",SUM(J$21:J47),'Rekenblad 2'!J90),IF(AND(J$20="Totaal betaling",ISNUMBER($B48)),SUM($D48:I48),IF(AND($C48="Totaal per deelnemer",J$20="Totaal betaling"),SUM($D48:I48),"")))</f>
        <v/>
      </c>
      <c r="K48" s="398" t="str">
        <f>IF(ISNUMBER(K$18),IF($C48="Totaal per deelnemer",SUM(K$21:K47),'Rekenblad 2'!K90),IF(AND(K$20="Totaal betaling",ISNUMBER($B48)),SUM($D48:J48),IF(AND($C48="Totaal per deelnemer",K$20="Totaal betaling"),SUM($D48:J48),"")))</f>
        <v/>
      </c>
      <c r="L48" s="398" t="str">
        <f>IF(ISNUMBER(L$18),IF($C48="Totaal per deelnemer",SUM(L$21:L47),'Rekenblad 2'!L90),IF(AND(L$20="Totaal betaling",ISNUMBER($B48)),SUM($D48:K48),IF(AND($C48="Totaal per deelnemer",L$20="Totaal betaling"),SUM($D48:K48),"")))</f>
        <v/>
      </c>
      <c r="M48" s="398" t="str">
        <f>IF(ISNUMBER(M$18),IF($C48="Totaal per deelnemer",SUM(M$21:M47),'Rekenblad 2'!M90),IF(AND(M$20="Totaal betaling",ISNUMBER($B48)),SUM($D48:L48),IF(AND($C48="Totaal per deelnemer",M$20="Totaal betaling"),SUM($D48:L48),"")))</f>
        <v/>
      </c>
      <c r="N48" s="398" t="str">
        <f>IF(ISNUMBER(N$18),IF($C48="Totaal per deelnemer",SUM(N$21:N47),'Rekenblad 2'!N90),IF(AND(N$20="Totaal betaling",ISNUMBER($B48)),SUM($D48:M48),IF(AND($C48="Totaal per deelnemer",N$20="Totaal betaling"),SUM($D48:M48),"")))</f>
        <v/>
      </c>
      <c r="O48" s="398"/>
      <c r="P48" s="398"/>
    </row>
    <row r="49" spans="1:16" x14ac:dyDescent="0.2">
      <c r="A49" s="395"/>
      <c r="B49" s="396" t="str">
        <f>IF(ISNUMBER('Rekenblad 2'!C91),'Rekenblad 2'!C91,"")</f>
        <v/>
      </c>
      <c r="C49" s="399" t="str">
        <f t="shared" si="3"/>
        <v/>
      </c>
      <c r="D49" s="398" t="str">
        <f>IF(ISNUMBER(D$18),IF($C49="Totaal per deelnemer",SUM(D$21:D48),'Rekenblad 2'!D91),"")</f>
        <v/>
      </c>
      <c r="E49" s="398" t="str">
        <f>IF(ISNUMBER(E$18),IF($C49="Totaal per deelnemer",SUM(E$21:E48),'Rekenblad 2'!E91),IF(AND(E$20="Totaal betaling",ISNUMBER($B49)),SUM($D49:D49),IF(AND($C49="Totaal per deelnemer",E$20="Totaal betaling"),SUM($D49:D49),"")))</f>
        <v/>
      </c>
      <c r="F49" s="398" t="str">
        <f>IF(ISNUMBER(F$18),IF($C49="Totaal per deelnemer",SUM(F$21:F48),'Rekenblad 2'!F91),IF(AND(F$20="Totaal betaling",ISNUMBER($B49)),SUM($D49:E49),IF(AND($C49="Totaal per deelnemer",F$20="Totaal betaling"),SUM($D49:E49),"")))</f>
        <v/>
      </c>
      <c r="G49" s="398" t="str">
        <f>IF(ISNUMBER(G$18),IF($C49="Totaal per deelnemer",SUM(G$21:G48),'Rekenblad 2'!G91),IF(AND(G$20="Totaal betaling",ISNUMBER($B49)),SUM($D49:F49),IF(AND($C49="Totaal per deelnemer",G$20="Totaal betaling"),SUM($D49:F49),"")))</f>
        <v/>
      </c>
      <c r="H49" s="398" t="str">
        <f>IF(ISNUMBER(H$18),IF($C49="Totaal per deelnemer",SUM(H$21:H48),'Rekenblad 2'!H91),IF(AND(H$20="Totaal betaling",ISNUMBER($B49)),SUM($D49:G49),IF(AND($C49="Totaal per deelnemer",H$20="Totaal betaling"),SUM($D49:G49),"")))</f>
        <v/>
      </c>
      <c r="I49" s="398" t="str">
        <f>IF(ISNUMBER(I$18),IF($C49="Totaal per deelnemer",SUM(I$21:I48),'Rekenblad 2'!I91),IF(AND(I$20="Totaal betaling",ISNUMBER($B49)),SUM($D49:H49),IF(AND($C49="Totaal per deelnemer",I$20="Totaal betaling"),SUM($D49:H49),"")))</f>
        <v/>
      </c>
      <c r="J49" s="398" t="str">
        <f>IF(ISNUMBER(J$18),IF($C49="Totaal per deelnemer",SUM(J$21:J48),'Rekenblad 2'!J91),IF(AND(J$20="Totaal betaling",ISNUMBER($B49)),SUM($D49:I49),IF(AND($C49="Totaal per deelnemer",J$20="Totaal betaling"),SUM($D49:I49),"")))</f>
        <v/>
      </c>
      <c r="K49" s="398" t="str">
        <f>IF(ISNUMBER(K$18),IF($C49="Totaal per deelnemer",SUM(K$21:K48),'Rekenblad 2'!K91),IF(AND(K$20="Totaal betaling",ISNUMBER($B49)),SUM($D49:J49),IF(AND($C49="Totaal per deelnemer",K$20="Totaal betaling"),SUM($D49:J49),"")))</f>
        <v/>
      </c>
      <c r="L49" s="398" t="str">
        <f>IF(ISNUMBER(L$18),IF($C49="Totaal per deelnemer",SUM(L$21:L48),'Rekenblad 2'!L91),IF(AND(L$20="Totaal betaling",ISNUMBER($B49)),SUM($D49:K49),IF(AND($C49="Totaal per deelnemer",L$20="Totaal betaling"),SUM($D49:K49),"")))</f>
        <v/>
      </c>
      <c r="M49" s="398" t="str">
        <f>IF(ISNUMBER(M$18),IF($C49="Totaal per deelnemer",SUM(M$21:M48),'Rekenblad 2'!M91),IF(AND(M$20="Totaal betaling",ISNUMBER($B49)),SUM($D49:L49),IF(AND($C49="Totaal per deelnemer",M$20="Totaal betaling"),SUM($D49:L49),"")))</f>
        <v/>
      </c>
      <c r="N49" s="398" t="str">
        <f>IF(ISNUMBER(N$18),IF($C49="Totaal per deelnemer",SUM(N$21:N48),'Rekenblad 2'!N91),IF(AND(N$20="Totaal betaling",ISNUMBER($B49)),SUM($D49:M49),IF(AND($C49="Totaal per deelnemer",N$20="Totaal betaling"),SUM($D49:M49),"")))</f>
        <v/>
      </c>
      <c r="O49" s="398"/>
      <c r="P49" s="398"/>
    </row>
    <row r="50" spans="1:16" x14ac:dyDescent="0.2">
      <c r="A50" s="395"/>
      <c r="B50" s="396" t="str">
        <f>IF(ISNUMBER('Rekenblad 2'!C92),'Rekenblad 2'!C92,"")</f>
        <v/>
      </c>
      <c r="C50" s="399" t="str">
        <f t="shared" si="3"/>
        <v/>
      </c>
      <c r="D50" s="398" t="str">
        <f>IF(ISNUMBER(D$18),IF($C50="Totaal per deelnemer",SUM(D$21:D49),'Rekenblad 2'!D92),"")</f>
        <v/>
      </c>
      <c r="E50" s="398" t="str">
        <f>IF(ISNUMBER(E$18),IF($C50="Totaal per deelnemer",SUM(E$21:E49),'Rekenblad 2'!E92),IF(AND(E$20="Totaal betaling",ISNUMBER($B50)),SUM($D50:D50),IF(AND($C50="Totaal per deelnemer",E$20="Totaal betaling"),SUM($D50:D50),"")))</f>
        <v/>
      </c>
      <c r="F50" s="398" t="str">
        <f>IF(ISNUMBER(F$18),IF($C50="Totaal per deelnemer",SUM(F$21:F49),'Rekenblad 2'!F92),IF(AND(F$20="Totaal betaling",ISNUMBER($B50)),SUM($D50:E50),IF(AND($C50="Totaal per deelnemer",F$20="Totaal betaling"),SUM($D50:E50),"")))</f>
        <v/>
      </c>
      <c r="G50" s="398" t="str">
        <f>IF(ISNUMBER(G$18),IF($C50="Totaal per deelnemer",SUM(G$21:G49),'Rekenblad 2'!G92),IF(AND(G$20="Totaal betaling",ISNUMBER($B50)),SUM($D50:F50),IF(AND($C50="Totaal per deelnemer",G$20="Totaal betaling"),SUM($D50:F50),"")))</f>
        <v/>
      </c>
      <c r="H50" s="398" t="str">
        <f>IF(ISNUMBER(H$18),IF($C50="Totaal per deelnemer",SUM(H$21:H49),'Rekenblad 2'!H92),IF(AND(H$20="Totaal betaling",ISNUMBER($B50)),SUM($D50:G50),IF(AND($C50="Totaal per deelnemer",H$20="Totaal betaling"),SUM($D50:G50),"")))</f>
        <v/>
      </c>
      <c r="I50" s="398" t="str">
        <f>IF(ISNUMBER(I$18),IF($C50="Totaal per deelnemer",SUM(I$21:I49),'Rekenblad 2'!I92),IF(AND(I$20="Totaal betaling",ISNUMBER($B50)),SUM($D50:H50),IF(AND($C50="Totaal per deelnemer",I$20="Totaal betaling"),SUM($D50:H50),"")))</f>
        <v/>
      </c>
      <c r="J50" s="398" t="str">
        <f>IF(ISNUMBER(J$18),IF($C50="Totaal per deelnemer",SUM(J$21:J49),'Rekenblad 2'!J92),IF(AND(J$20="Totaal betaling",ISNUMBER($B50)),SUM($D50:I50),IF(AND($C50="Totaal per deelnemer",J$20="Totaal betaling"),SUM($D50:I50),"")))</f>
        <v/>
      </c>
      <c r="K50" s="398" t="str">
        <f>IF(ISNUMBER(K$18),IF($C50="Totaal per deelnemer",SUM(K$21:K49),'Rekenblad 2'!K92),IF(AND(K$20="Totaal betaling",ISNUMBER($B50)),SUM($D50:J50),IF(AND($C50="Totaal per deelnemer",K$20="Totaal betaling"),SUM($D50:J50),"")))</f>
        <v/>
      </c>
      <c r="L50" s="398" t="str">
        <f>IF(ISNUMBER(L$18),IF($C50="Totaal per deelnemer",SUM(L$21:L49),'Rekenblad 2'!L92),IF(AND(L$20="Totaal betaling",ISNUMBER($B50)),SUM($D50:K50),IF(AND($C50="Totaal per deelnemer",L$20="Totaal betaling"),SUM($D50:K50),"")))</f>
        <v/>
      </c>
      <c r="M50" s="398" t="str">
        <f>IF(ISNUMBER(M$18),IF($C50="Totaal per deelnemer",SUM(M$21:M49),'Rekenblad 2'!M92),IF(AND(M$20="Totaal betaling",ISNUMBER($B50)),SUM($D50:L50),IF(AND($C50="Totaal per deelnemer",M$20="Totaal betaling"),SUM($D50:L50),"")))</f>
        <v/>
      </c>
      <c r="N50" s="398" t="str">
        <f>IF(ISNUMBER(N$18),IF($C50="Totaal per deelnemer",SUM(N$21:N49),'Rekenblad 2'!N92),IF(AND(N$20="Totaal betaling",ISNUMBER($B50)),SUM($D50:M50),IF(AND($C50="Totaal per deelnemer",N$20="Totaal betaling"),SUM($D50:M50),"")))</f>
        <v/>
      </c>
      <c r="O50" s="398"/>
      <c r="P50" s="398"/>
    </row>
    <row r="51" spans="1:16" x14ac:dyDescent="0.2">
      <c r="A51" s="397"/>
      <c r="B51" s="396" t="str">
        <f>IF(ISNUMBER('Rekenblad 2'!C93),'Rekenblad 2'!C93,"")</f>
        <v/>
      </c>
      <c r="C51" s="399" t="str">
        <f t="shared" si="3"/>
        <v/>
      </c>
      <c r="D51" s="398" t="str">
        <f>IF(ISNUMBER(D$18),IF($C51="Totaal per deelnemer",SUM(D$21:D50),'Rekenblad 2'!D93),"")</f>
        <v/>
      </c>
      <c r="E51" s="398" t="str">
        <f>IF(ISNUMBER(E$18),IF($C51="Totaal per deelnemer",SUM(E$21:E50),'Rekenblad 2'!E93),IF(AND(E$20="Totaal betaling",ISNUMBER($B51)),SUM($D51:D51),IF(AND($C51="Totaal per deelnemer",E$20="Totaal betaling"),SUM($D51:D51),"")))</f>
        <v/>
      </c>
      <c r="F51" s="398" t="str">
        <f>IF(ISNUMBER(F$18),IF($C51="Totaal per deelnemer",SUM(F$21:F50),'Rekenblad 2'!F93),IF(AND(F$20="Totaal betaling",ISNUMBER($B51)),SUM($D51:E51),IF(AND($C51="Totaal per deelnemer",F$20="Totaal betaling"),SUM($D51:E51),"")))</f>
        <v/>
      </c>
      <c r="G51" s="398" t="str">
        <f>IF(ISNUMBER(G$18),IF($C51="Totaal per deelnemer",SUM(G$21:G50),'Rekenblad 2'!G93),IF(AND(G$20="Totaal betaling",ISNUMBER($B51)),SUM($D51:F51),IF(AND($C51="Totaal per deelnemer",G$20="Totaal betaling"),SUM($D51:F51),"")))</f>
        <v/>
      </c>
      <c r="H51" s="398" t="str">
        <f>IF(ISNUMBER(H$18),IF($C51="Totaal per deelnemer",SUM(H$21:H50),'Rekenblad 2'!H93),IF(AND(H$20="Totaal betaling",ISNUMBER($B51)),SUM($D51:G51),IF(AND($C51="Totaal per deelnemer",H$20="Totaal betaling"),SUM($D51:G51),"")))</f>
        <v/>
      </c>
      <c r="I51" s="398" t="str">
        <f>IF(ISNUMBER(I$18),IF($C51="Totaal per deelnemer",SUM(I$21:I50),'Rekenblad 2'!I93),IF(AND(I$20="Totaal betaling",ISNUMBER($B51)),SUM($D51:H51),IF(AND($C51="Totaal per deelnemer",I$20="Totaal betaling"),SUM($D51:H51),"")))</f>
        <v/>
      </c>
      <c r="J51" s="398" t="str">
        <f>IF(ISNUMBER(J$18),IF($C51="Totaal per deelnemer",SUM(J$21:J50),'Rekenblad 2'!J93),IF(AND(J$20="Totaal betaling",ISNUMBER($B51)),SUM($D51:I51),IF(AND($C51="Totaal per deelnemer",J$20="Totaal betaling"),SUM($D51:I51),"")))</f>
        <v/>
      </c>
      <c r="K51" s="398" t="str">
        <f>IF(ISNUMBER(K$18),IF($C51="Totaal per deelnemer",SUM(K$21:K50),'Rekenblad 2'!K93),IF(AND(K$20="Totaal betaling",ISNUMBER($B51)),SUM($D51:J51),IF(AND($C51="Totaal per deelnemer",K$20="Totaal betaling"),SUM($D51:J51),"")))</f>
        <v/>
      </c>
      <c r="L51" s="398" t="str">
        <f>IF(ISNUMBER(L$18),IF($C51="Totaal per deelnemer",SUM(L$21:L50),'Rekenblad 2'!L93),IF(AND(L$20="Totaal betaling",ISNUMBER($B51)),SUM($D51:K51),IF(AND($C51="Totaal per deelnemer",L$20="Totaal betaling"),SUM($D51:K51),"")))</f>
        <v/>
      </c>
      <c r="M51" s="398" t="str">
        <f>IF(ISNUMBER(M$18),IF($C51="Totaal per deelnemer",SUM(M$21:M50),'Rekenblad 2'!M93),IF(AND(M$20="Totaal betaling",ISNUMBER($B51)),SUM($D51:L51),IF(AND($C51="Totaal per deelnemer",M$20="Totaal betaling"),SUM($D51:L51),"")))</f>
        <v/>
      </c>
      <c r="N51" s="398" t="str">
        <f>IF(ISNUMBER(N$18),IF($C51="Totaal per deelnemer",SUM(N$21:N50),'Rekenblad 2'!N93),IF(AND(N$20="Totaal betaling",ISNUMBER($B51)),SUM($D51:M51),IF(AND($C51="Totaal per deelnemer",N$20="Totaal betaling"),SUM($D51:M51),"")))</f>
        <v/>
      </c>
      <c r="O51" s="398"/>
      <c r="P51" s="398"/>
    </row>
    <row r="52" spans="1:16" x14ac:dyDescent="0.2">
      <c r="A52" s="397"/>
      <c r="B52" s="396" t="str">
        <f>IF(ISNUMBER('Rekenblad 2'!C94),'Rekenblad 2'!C94,"")</f>
        <v/>
      </c>
      <c r="C52" s="399" t="str">
        <f t="shared" si="3"/>
        <v/>
      </c>
      <c r="D52" s="398" t="str">
        <f>IF(ISNUMBER(D$18),IF($C52="Totaal per deelnemer",SUM(D$21:D51),'Rekenblad 2'!D94),"")</f>
        <v/>
      </c>
      <c r="E52" s="398" t="str">
        <f>IF(ISNUMBER(E$18),IF($C52="Totaal per deelnemer",SUM(E$21:E51),'Rekenblad 2'!E94),IF(AND(E$20="Totaal betaling",ISNUMBER($B52)),SUM($D52:D52),IF(AND($C52="Totaal per deelnemer",E$20="Totaal betaling"),SUM($D52:D52),"")))</f>
        <v/>
      </c>
      <c r="F52" s="398" t="str">
        <f>IF(ISNUMBER(F$18),IF($C52="Totaal per deelnemer",SUM(F$21:F51),'Rekenblad 2'!F94),IF(AND(F$20="Totaal betaling",ISNUMBER($B52)),SUM($D52:E52),IF(AND($C52="Totaal per deelnemer",F$20="Totaal betaling"),SUM($D52:E52),"")))</f>
        <v/>
      </c>
      <c r="G52" s="398" t="str">
        <f>IF(ISNUMBER(G$18),IF($C52="Totaal per deelnemer",SUM(G$21:G51),'Rekenblad 2'!G94),IF(AND(G$20="Totaal betaling",ISNUMBER($B52)),SUM($D52:F52),IF(AND($C52="Totaal per deelnemer",G$20="Totaal betaling"),SUM($D52:F52),"")))</f>
        <v/>
      </c>
      <c r="H52" s="398" t="str">
        <f>IF(ISNUMBER(H$18),IF($C52="Totaal per deelnemer",SUM(H$21:H51),'Rekenblad 2'!H94),IF(AND(H$20="Totaal betaling",ISNUMBER($B52)),SUM($D52:G52),IF(AND($C52="Totaal per deelnemer",H$20="Totaal betaling"),SUM($D52:G52),"")))</f>
        <v/>
      </c>
      <c r="I52" s="398" t="str">
        <f>IF(ISNUMBER(I$18),IF($C52="Totaal per deelnemer",SUM(I$21:I51),'Rekenblad 2'!I94),IF(AND(I$20="Totaal betaling",ISNUMBER($B52)),SUM($D52:H52),IF(AND($C52="Totaal per deelnemer",I$20="Totaal betaling"),SUM($D52:H52),"")))</f>
        <v/>
      </c>
      <c r="J52" s="398" t="str">
        <f>IF(ISNUMBER(J$18),IF($C52="Totaal per deelnemer",SUM(J$21:J51),'Rekenblad 2'!J94),IF(AND(J$20="Totaal betaling",ISNUMBER($B52)),SUM($D52:I52),IF(AND($C52="Totaal per deelnemer",J$20="Totaal betaling"),SUM($D52:I52),"")))</f>
        <v/>
      </c>
      <c r="K52" s="398" t="str">
        <f>IF(ISNUMBER(K$18),IF($C52="Totaal per deelnemer",SUM(K$21:K51),'Rekenblad 2'!K94),IF(AND(K$20="Totaal betaling",ISNUMBER($B52)),SUM($D52:J52),IF(AND($C52="Totaal per deelnemer",K$20="Totaal betaling"),SUM($D52:J52),"")))</f>
        <v/>
      </c>
      <c r="L52" s="398" t="str">
        <f>IF(ISNUMBER(L$18),IF($C52="Totaal per deelnemer",SUM(L$21:L51),'Rekenblad 2'!L94),IF(AND(L$20="Totaal betaling",ISNUMBER($B52)),SUM($D52:K52),IF(AND($C52="Totaal per deelnemer",L$20="Totaal betaling"),SUM($D52:K52),"")))</f>
        <v/>
      </c>
      <c r="M52" s="398" t="str">
        <f>IF(ISNUMBER(M$18),IF($C52="Totaal per deelnemer",SUM(M$21:M51),'Rekenblad 2'!M94),IF(AND(M$20="Totaal betaling",ISNUMBER($B52)),SUM($D52:L52),IF(AND($C52="Totaal per deelnemer",M$20="Totaal betaling"),SUM($D52:L52),"")))</f>
        <v/>
      </c>
      <c r="N52" s="398" t="str">
        <f>IF(ISNUMBER(N$18),IF($C52="Totaal per deelnemer",SUM(N$21:N51),'Rekenblad 2'!N94),IF(AND(N$20="Totaal betaling",ISNUMBER($B52)),SUM($D52:M52),IF(AND($C52="Totaal per deelnemer",N$20="Totaal betaling"),SUM($D52:M52),"")))</f>
        <v/>
      </c>
      <c r="O52" s="398"/>
      <c r="P52" s="398"/>
    </row>
    <row r="53" spans="1:16" x14ac:dyDescent="0.2">
      <c r="A53" s="397"/>
      <c r="B53" s="396" t="str">
        <f>IF(ISNUMBER('Rekenblad 2'!C95),'Rekenblad 2'!C95,"")</f>
        <v/>
      </c>
      <c r="C53" s="399" t="str">
        <f t="shared" si="3"/>
        <v/>
      </c>
      <c r="D53" s="398" t="str">
        <f>IF(ISNUMBER(D$18),IF($C53="Totaal per deelnemer",SUM(D$21:D52),'Rekenblad 2'!D95),"")</f>
        <v/>
      </c>
      <c r="E53" s="398" t="str">
        <f>IF(ISNUMBER(E$18),IF($C53="Totaal per deelnemer",SUM(E$21:E52),'Rekenblad 2'!E95),IF(AND(E$20="Totaal betaling",ISNUMBER($B53)),SUM($D53:D53),IF(AND($C53="Totaal per deelnemer",E$20="Totaal betaling"),SUM($D53:D53),"")))</f>
        <v/>
      </c>
      <c r="F53" s="398" t="str">
        <f>IF(ISNUMBER(F$18),IF($C53="Totaal per deelnemer",SUM(F$21:F52),'Rekenblad 2'!F95),IF(AND(F$20="Totaal betaling",ISNUMBER($B53)),SUM($D53:E53),IF(AND($C53="Totaal per deelnemer",F$20="Totaal betaling"),SUM($D53:E53),"")))</f>
        <v/>
      </c>
      <c r="G53" s="398" t="str">
        <f>IF(ISNUMBER(G$18),IF($C53="Totaal per deelnemer",SUM(G$21:G52),'Rekenblad 2'!G95),IF(AND(G$20="Totaal betaling",ISNUMBER($B53)),SUM($D53:F53),IF(AND($C53="Totaal per deelnemer",G$20="Totaal betaling"),SUM($D53:F53),"")))</f>
        <v/>
      </c>
      <c r="H53" s="398" t="str">
        <f>IF(ISNUMBER(H$18),IF($C53="Totaal per deelnemer",SUM(H$21:H52),'Rekenblad 2'!H95),IF(AND(H$20="Totaal betaling",ISNUMBER($B53)),SUM($D53:G53),IF(AND($C53="Totaal per deelnemer",H$20="Totaal betaling"),SUM($D53:G53),"")))</f>
        <v/>
      </c>
      <c r="I53" s="398" t="str">
        <f>IF(ISNUMBER(I$18),IF($C53="Totaal per deelnemer",SUM(I$21:I52),'Rekenblad 2'!I95),IF(AND(I$20="Totaal betaling",ISNUMBER($B53)),SUM($D53:H53),IF(AND($C53="Totaal per deelnemer",I$20="Totaal betaling"),SUM($D53:H53),"")))</f>
        <v/>
      </c>
      <c r="J53" s="398" t="str">
        <f>IF(ISNUMBER(J$18),IF($C53="Totaal per deelnemer",SUM(J$21:J52),'Rekenblad 2'!J95),IF(AND(J$20="Totaal betaling",ISNUMBER($B53)),SUM($D53:I53),IF(AND($C53="Totaal per deelnemer",J$20="Totaal betaling"),SUM($D53:I53),"")))</f>
        <v/>
      </c>
      <c r="K53" s="398" t="str">
        <f>IF(ISNUMBER(K$18),IF($C53="Totaal per deelnemer",SUM(K$21:K52),'Rekenblad 2'!K95),IF(AND(K$20="Totaal betaling",ISNUMBER($B53)),SUM($D53:J53),IF(AND($C53="Totaal per deelnemer",K$20="Totaal betaling"),SUM($D53:J53),"")))</f>
        <v/>
      </c>
      <c r="L53" s="398" t="str">
        <f>IF(ISNUMBER(L$18),IF($C53="Totaal per deelnemer",SUM(L$21:L52),'Rekenblad 2'!L95),IF(AND(L$20="Totaal betaling",ISNUMBER($B53)),SUM($D53:K53),IF(AND($C53="Totaal per deelnemer",L$20="Totaal betaling"),SUM($D53:K53),"")))</f>
        <v/>
      </c>
      <c r="M53" s="398" t="str">
        <f>IF(ISNUMBER(M$18),IF($C53="Totaal per deelnemer",SUM(M$21:M52),'Rekenblad 2'!M95),IF(AND(M$20="Totaal betaling",ISNUMBER($B53)),SUM($D53:L53),IF(AND($C53="Totaal per deelnemer",M$20="Totaal betaling"),SUM($D53:L53),"")))</f>
        <v/>
      </c>
      <c r="N53" s="398" t="str">
        <f>IF(ISNUMBER(N$18),IF($C53="Totaal per deelnemer",SUM(N$21:N52),'Rekenblad 2'!N95),IF(AND(N$20="Totaal betaling",ISNUMBER($B53)),SUM($D53:M53),IF(AND($C53="Totaal per deelnemer",N$20="Totaal betaling"),SUM($D53:M53),"")))</f>
        <v/>
      </c>
      <c r="O53" s="398"/>
      <c r="P53" s="398"/>
    </row>
    <row r="54" spans="1:16" x14ac:dyDescent="0.2">
      <c r="A54" s="397"/>
      <c r="B54" s="396" t="str">
        <f>IF(ISNUMBER('Rekenblad 2'!C96),'Rekenblad 2'!C96,"")</f>
        <v/>
      </c>
      <c r="C54" s="399" t="str">
        <f t="shared" si="3"/>
        <v/>
      </c>
      <c r="D54" s="398" t="str">
        <f>IF(ISNUMBER(D$18),IF($C54="Totaal per deelnemer",SUM(D$21:D53),'Rekenblad 2'!D96),"")</f>
        <v/>
      </c>
      <c r="E54" s="398" t="str">
        <f>IF(ISNUMBER(E$18),IF($C54="Totaal per deelnemer",SUM(E$21:E53),'Rekenblad 2'!E96),IF(AND(E$20="Totaal betaling",ISNUMBER($B54)),SUM($D54:D54),IF(AND($C54="Totaal per deelnemer",E$20="Totaal betaling"),SUM($D54:D54),"")))</f>
        <v/>
      </c>
      <c r="F54" s="398" t="str">
        <f>IF(ISNUMBER(F$18),IF($C54="Totaal per deelnemer",SUM(F$21:F53),'Rekenblad 2'!F96),IF(AND(F$20="Totaal betaling",ISNUMBER($B54)),SUM($D54:E54),IF(AND($C54="Totaal per deelnemer",F$20="Totaal betaling"),SUM($D54:E54),"")))</f>
        <v/>
      </c>
      <c r="G54" s="398" t="str">
        <f>IF(ISNUMBER(G$18),IF($C54="Totaal per deelnemer",SUM(G$21:G53),'Rekenblad 2'!G96),IF(AND(G$20="Totaal betaling",ISNUMBER($B54)),SUM($D54:F54),IF(AND($C54="Totaal per deelnemer",G$20="Totaal betaling"),SUM($D54:F54),"")))</f>
        <v/>
      </c>
      <c r="H54" s="398" t="str">
        <f>IF(ISNUMBER(H$18),IF($C54="Totaal per deelnemer",SUM(H$21:H53),'Rekenblad 2'!H96),IF(AND(H$20="Totaal betaling",ISNUMBER($B54)),SUM($D54:G54),IF(AND($C54="Totaal per deelnemer",H$20="Totaal betaling"),SUM($D54:G54),"")))</f>
        <v/>
      </c>
      <c r="I54" s="398" t="str">
        <f>IF(ISNUMBER(I$18),IF($C54="Totaal per deelnemer",SUM(I$21:I53),'Rekenblad 2'!I96),IF(AND(I$20="Totaal betaling",ISNUMBER($B54)),SUM($D54:H54),IF(AND($C54="Totaal per deelnemer",I$20="Totaal betaling"),SUM($D54:H54),"")))</f>
        <v/>
      </c>
      <c r="J54" s="398" t="str">
        <f>IF(ISNUMBER(J$18),IF($C54="Totaal per deelnemer",SUM(J$21:J53),'Rekenblad 2'!J96),IF(AND(J$20="Totaal betaling",ISNUMBER($B54)),SUM($D54:I54),IF(AND($C54="Totaal per deelnemer",J$20="Totaal betaling"),SUM($D54:I54),"")))</f>
        <v/>
      </c>
      <c r="K54" s="398" t="str">
        <f>IF(ISNUMBER(K$18),IF($C54="Totaal per deelnemer",SUM(K$21:K53),'Rekenblad 2'!K96),IF(AND(K$20="Totaal betaling",ISNUMBER($B54)),SUM($D54:J54),IF(AND($C54="Totaal per deelnemer",K$20="Totaal betaling"),SUM($D54:J54),"")))</f>
        <v/>
      </c>
      <c r="L54" s="398" t="str">
        <f>IF(ISNUMBER(L$18),IF($C54="Totaal per deelnemer",SUM(L$21:L53),'Rekenblad 2'!L96),IF(AND(L$20="Totaal betaling",ISNUMBER($B54)),SUM($D54:K54),IF(AND($C54="Totaal per deelnemer",L$20="Totaal betaling"),SUM($D54:K54),"")))</f>
        <v/>
      </c>
      <c r="M54" s="398" t="str">
        <f>IF(ISNUMBER(M$18),IF($C54="Totaal per deelnemer",SUM(M$21:M53),'Rekenblad 2'!M96),IF(AND(M$20="Totaal betaling",ISNUMBER($B54)),SUM($D54:L54),IF(AND($C54="Totaal per deelnemer",M$20="Totaal betaling"),SUM($D54:L54),"")))</f>
        <v/>
      </c>
      <c r="N54" s="398" t="str">
        <f>IF(ISNUMBER(N$18),IF($C54="Totaal per deelnemer",SUM(N$21:N53),'Rekenblad 2'!N96),IF(AND(N$20="Totaal betaling",ISNUMBER($B54)),SUM($D54:M54),IF(AND($C54="Totaal per deelnemer",N$20="Totaal betaling"),SUM($D54:M54),"")))</f>
        <v/>
      </c>
      <c r="O54" s="398"/>
      <c r="P54" s="398"/>
    </row>
    <row r="55" spans="1:16" x14ac:dyDescent="0.2">
      <c r="A55" s="397"/>
      <c r="B55" s="396" t="str">
        <f>IF(ISNUMBER('Rekenblad 2'!C97),'Rekenblad 2'!C97,"")</f>
        <v/>
      </c>
      <c r="C55" s="399" t="str">
        <f t="shared" si="3"/>
        <v/>
      </c>
      <c r="D55" s="398" t="str">
        <f>IF(ISNUMBER(D$18),IF($C55="Totaal per deelnemer",SUM(D$21:D54),'Rekenblad 2'!D97),"")</f>
        <v/>
      </c>
      <c r="E55" s="398" t="str">
        <f>IF(ISNUMBER(E$18),IF($C55="Totaal per deelnemer",SUM(E$21:E54),'Rekenblad 2'!E97),IF(AND(E$20="Totaal betaling",ISNUMBER($B55)),SUM($D55:D55),IF(AND($C55="Totaal per deelnemer",E$20="Totaal betaling"),SUM($D55:D55),"")))</f>
        <v/>
      </c>
      <c r="F55" s="398" t="str">
        <f>IF(ISNUMBER(F$18),IF($C55="Totaal per deelnemer",SUM(F$21:F54),'Rekenblad 2'!F97),IF(AND(F$20="Totaal betaling",ISNUMBER($B55)),SUM($D55:E55),IF(AND($C55="Totaal per deelnemer",F$20="Totaal betaling"),SUM($D55:E55),"")))</f>
        <v/>
      </c>
      <c r="G55" s="398" t="str">
        <f>IF(ISNUMBER(G$18),IF($C55="Totaal per deelnemer",SUM(G$21:G54),'Rekenblad 2'!G97),IF(AND(G$20="Totaal betaling",ISNUMBER($B55)),SUM($D55:F55),IF(AND($C55="Totaal per deelnemer",G$20="Totaal betaling"),SUM($D55:F55),"")))</f>
        <v/>
      </c>
      <c r="H55" s="398" t="str">
        <f>IF(ISNUMBER(H$18),IF($C55="Totaal per deelnemer",SUM(H$21:H54),'Rekenblad 2'!H97),IF(AND(H$20="Totaal betaling",ISNUMBER($B55)),SUM($D55:G55),IF(AND($C55="Totaal per deelnemer",H$20="Totaal betaling"),SUM($D55:G55),"")))</f>
        <v/>
      </c>
      <c r="I55" s="398" t="str">
        <f>IF(ISNUMBER(I$18),IF($C55="Totaal per deelnemer",SUM(I$21:I54),'Rekenblad 2'!I97),IF(AND(I$20="Totaal betaling",ISNUMBER($B55)),SUM($D55:H55),IF(AND($C55="Totaal per deelnemer",I$20="Totaal betaling"),SUM($D55:H55),"")))</f>
        <v/>
      </c>
      <c r="J55" s="398" t="str">
        <f>IF(ISNUMBER(J$18),IF($C55="Totaal per deelnemer",SUM(J$21:J54),'Rekenblad 2'!J97),IF(AND(J$20="Totaal betaling",ISNUMBER($B55)),SUM($D55:I55),IF(AND($C55="Totaal per deelnemer",J$20="Totaal betaling"),SUM($D55:I55),"")))</f>
        <v/>
      </c>
      <c r="K55" s="398" t="str">
        <f>IF(ISNUMBER(K$18),IF($C55="Totaal per deelnemer",SUM(K$21:K54),'Rekenblad 2'!K97),IF(AND(K$20="Totaal betaling",ISNUMBER($B55)),SUM($D55:J55),IF(AND($C55="Totaal per deelnemer",K$20="Totaal betaling"),SUM($D55:J55),"")))</f>
        <v/>
      </c>
      <c r="L55" s="398" t="str">
        <f>IF(ISNUMBER(L$18),IF($C55="Totaal per deelnemer",SUM(L$21:L54),'Rekenblad 2'!L97),IF(AND(L$20="Totaal betaling",ISNUMBER($B55)),SUM($D55:K55),IF(AND($C55="Totaal per deelnemer",L$20="Totaal betaling"),SUM($D55:K55),"")))</f>
        <v/>
      </c>
      <c r="M55" s="398" t="str">
        <f>IF(ISNUMBER(M$18),IF($C55="Totaal per deelnemer",SUM(M$21:M54),'Rekenblad 2'!M97),IF(AND(M$20="Totaal betaling",ISNUMBER($B55)),SUM($D55:L55),IF(AND($C55="Totaal per deelnemer",M$20="Totaal betaling"),SUM($D55:L55),"")))</f>
        <v/>
      </c>
      <c r="N55" s="398" t="str">
        <f>IF(ISNUMBER(N$18),IF($C55="Totaal per deelnemer",SUM(N$21:N54),'Rekenblad 2'!N97),IF(AND(N$20="Totaal betaling",ISNUMBER($B55)),SUM($D55:M55),IF(AND($C55="Totaal per deelnemer",N$20="Totaal betaling"),SUM($D55:M55),"")))</f>
        <v/>
      </c>
      <c r="O55" s="398"/>
      <c r="P55" s="398"/>
    </row>
    <row r="56" spans="1:16" x14ac:dyDescent="0.2">
      <c r="A56" s="397"/>
      <c r="B56" s="396" t="str">
        <f>IF(ISNUMBER('Rekenblad 2'!C98),'Rekenblad 2'!C98,"")</f>
        <v/>
      </c>
      <c r="C56" s="399" t="str">
        <f t="shared" si="3"/>
        <v/>
      </c>
      <c r="D56" s="398" t="str">
        <f>IF(ISNUMBER(D$18),IF($C56="Totaal per deelnemer",SUM(D$21:D55),'Rekenblad 2'!D98),"")</f>
        <v/>
      </c>
      <c r="E56" s="398" t="str">
        <f>IF(ISNUMBER(E$18),IF($C56="Totaal per deelnemer",SUM(E$21:E55),'Rekenblad 2'!E98),IF(AND(E$20="Totaal betaling",ISNUMBER($B56)),SUM($D56:D56),IF(AND($C56="Totaal per deelnemer",E$20="Totaal betaling"),SUM($D56:D56),"")))</f>
        <v/>
      </c>
      <c r="F56" s="398" t="str">
        <f>IF(ISNUMBER(F$18),IF($C56="Totaal per deelnemer",SUM(F$21:F55),'Rekenblad 2'!F98),IF(AND(F$20="Totaal betaling",ISNUMBER($B56)),SUM($D56:E56),IF(AND($C56="Totaal per deelnemer",F$20="Totaal betaling"),SUM($D56:E56),"")))</f>
        <v/>
      </c>
      <c r="G56" s="398" t="str">
        <f>IF(ISNUMBER(G$18),IF($C56="Totaal per deelnemer",SUM(G$21:G55),'Rekenblad 2'!G98),IF(AND(G$20="Totaal betaling",ISNUMBER($B56)),SUM($D56:F56),IF(AND($C56="Totaal per deelnemer",G$20="Totaal betaling"),SUM($D56:F56),"")))</f>
        <v/>
      </c>
      <c r="H56" s="398" t="str">
        <f>IF(ISNUMBER(H$18),IF($C56="Totaal per deelnemer",SUM(H$21:H55),'Rekenblad 2'!H98),IF(AND(H$20="Totaal betaling",ISNUMBER($B56)),SUM($D56:G56),IF(AND($C56="Totaal per deelnemer",H$20="Totaal betaling"),SUM($D56:G56),"")))</f>
        <v/>
      </c>
      <c r="I56" s="398" t="str">
        <f>IF(ISNUMBER(I$18),IF($C56="Totaal per deelnemer",SUM(I$21:I55),'Rekenblad 2'!I98),IF(AND(I$20="Totaal betaling",ISNUMBER($B56)),SUM($D56:H56),IF(AND($C56="Totaal per deelnemer",I$20="Totaal betaling"),SUM($D56:H56),"")))</f>
        <v/>
      </c>
      <c r="J56" s="398" t="str">
        <f>IF(ISNUMBER(J$18),IF($C56="Totaal per deelnemer",SUM(J$21:J55),'Rekenblad 2'!J98),IF(AND(J$20="Totaal betaling",ISNUMBER($B56)),SUM($D56:I56),IF(AND($C56="Totaal per deelnemer",J$20="Totaal betaling"),SUM($D56:I56),"")))</f>
        <v/>
      </c>
      <c r="K56" s="398" t="str">
        <f>IF(ISNUMBER(K$18),IF($C56="Totaal per deelnemer",SUM(K$21:K55),'Rekenblad 2'!K98),IF(AND(K$20="Totaal betaling",ISNUMBER($B56)),SUM($D56:J56),IF(AND($C56="Totaal per deelnemer",K$20="Totaal betaling"),SUM($D56:J56),"")))</f>
        <v/>
      </c>
      <c r="L56" s="398" t="str">
        <f>IF(ISNUMBER(L$18),IF($C56="Totaal per deelnemer",SUM(L$21:L55),'Rekenblad 2'!L98),IF(AND(L$20="Totaal betaling",ISNUMBER($B56)),SUM($D56:K56),IF(AND($C56="Totaal per deelnemer",L$20="Totaal betaling"),SUM($D56:K56),"")))</f>
        <v/>
      </c>
      <c r="M56" s="398" t="str">
        <f>IF(ISNUMBER(M$18),IF($C56="Totaal per deelnemer",SUM(M$21:M55),'Rekenblad 2'!M98),IF(AND(M$20="Totaal betaling",ISNUMBER($B56)),SUM($D56:L56),IF(AND($C56="Totaal per deelnemer",M$20="Totaal betaling"),SUM($D56:L56),"")))</f>
        <v/>
      </c>
      <c r="N56" s="398" t="str">
        <f>IF(ISNUMBER(N$18),IF($C56="Totaal per deelnemer",SUM(N$21:N55),'Rekenblad 2'!N98),IF(AND(N$20="Totaal betaling",ISNUMBER($B56)),SUM($D56:M56),IF(AND($C56="Totaal per deelnemer",N$20="Totaal betaling"),SUM($D56:M56),"")))</f>
        <v/>
      </c>
      <c r="O56" s="398"/>
      <c r="P56" s="398"/>
    </row>
    <row r="57" spans="1:16" x14ac:dyDescent="0.2">
      <c r="A57" s="397"/>
      <c r="B57" s="396" t="str">
        <f>IF(ISNUMBER('Rekenblad 2'!C99),'Rekenblad 2'!C99,"")</f>
        <v/>
      </c>
      <c r="C57" s="399" t="str">
        <f t="shared" si="3"/>
        <v/>
      </c>
      <c r="D57" s="398" t="str">
        <f>IF(ISNUMBER(D$18),IF($C57="Totaal per deelnemer",SUM(D$21:D56),'Rekenblad 2'!D99),"")</f>
        <v/>
      </c>
      <c r="E57" s="398" t="str">
        <f>IF(ISNUMBER(E$18),IF($C57="Totaal per deelnemer",SUM(E$21:E56),'Rekenblad 2'!E99),IF(AND(E$20="Totaal betaling",ISNUMBER($B57)),SUM($D57:D57),IF(AND($C57="Totaal per deelnemer",E$20="Totaal betaling"),SUM($D57:D57),"")))</f>
        <v/>
      </c>
      <c r="F57" s="398" t="str">
        <f>IF(ISNUMBER(F$18),IF($C57="Totaal per deelnemer",SUM(F$21:F56),'Rekenblad 2'!F99),IF(AND(F$20="Totaal betaling",ISNUMBER($B57)),SUM($D57:E57),IF(AND($C57="Totaal per deelnemer",F$20="Totaal betaling"),SUM($D57:E57),"")))</f>
        <v/>
      </c>
      <c r="G57" s="398" t="str">
        <f>IF(ISNUMBER(G$18),IF($C57="Totaal per deelnemer",SUM(G$21:G56),'Rekenblad 2'!G99),IF(AND(G$20="Totaal betaling",ISNUMBER($B57)),SUM($D57:F57),IF(AND($C57="Totaal per deelnemer",G$20="Totaal betaling"),SUM($D57:F57),"")))</f>
        <v/>
      </c>
      <c r="H57" s="398" t="str">
        <f>IF(ISNUMBER(H$18),IF($C57="Totaal per deelnemer",SUM(H$21:H56),'Rekenblad 2'!H99),IF(AND(H$20="Totaal betaling",ISNUMBER($B57)),SUM($D57:G57),IF(AND($C57="Totaal per deelnemer",H$20="Totaal betaling"),SUM($D57:G57),"")))</f>
        <v/>
      </c>
      <c r="I57" s="398" t="str">
        <f>IF(ISNUMBER(I$18),IF($C57="Totaal per deelnemer",SUM(I$21:I56),'Rekenblad 2'!I99),IF(AND(I$20="Totaal betaling",ISNUMBER($B57)),SUM($D57:H57),IF(AND($C57="Totaal per deelnemer",I$20="Totaal betaling"),SUM($D57:H57),"")))</f>
        <v/>
      </c>
      <c r="J57" s="398" t="str">
        <f>IF(ISNUMBER(J$18),IF($C57="Totaal per deelnemer",SUM(J$21:J56),'Rekenblad 2'!J99),IF(AND(J$20="Totaal betaling",ISNUMBER($B57)),SUM($D57:I57),IF(AND($C57="Totaal per deelnemer",J$20="Totaal betaling"),SUM($D57:I57),"")))</f>
        <v/>
      </c>
      <c r="K57" s="398" t="str">
        <f>IF(ISNUMBER(K$18),IF($C57="Totaal per deelnemer",SUM(K$21:K56),'Rekenblad 2'!K99),IF(AND(K$20="Totaal betaling",ISNUMBER($B57)),SUM($D57:J57),IF(AND($C57="Totaal per deelnemer",K$20="Totaal betaling"),SUM($D57:J57),"")))</f>
        <v/>
      </c>
      <c r="L57" s="398" t="str">
        <f>IF(ISNUMBER(L$18),IF($C57="Totaal per deelnemer",SUM(L$21:L56),'Rekenblad 2'!L99),IF(AND(L$20="Totaal betaling",ISNUMBER($B57)),SUM($D57:K57),IF(AND($C57="Totaal per deelnemer",L$20="Totaal betaling"),SUM($D57:K57),"")))</f>
        <v/>
      </c>
      <c r="M57" s="398" t="str">
        <f>IF(ISNUMBER(M$18),IF($C57="Totaal per deelnemer",SUM(M$21:M56),'Rekenblad 2'!M99),IF(AND(M$20="Totaal betaling",ISNUMBER($B57)),SUM($D57:L57),IF(AND($C57="Totaal per deelnemer",M$20="Totaal betaling"),SUM($D57:L57),"")))</f>
        <v/>
      </c>
      <c r="N57" s="398" t="str">
        <f>IF(ISNUMBER(N$18),IF($C57="Totaal per deelnemer",SUM(N$21:N56),'Rekenblad 2'!N99),IF(AND(N$20="Totaal betaling",ISNUMBER($B57)),SUM($D57:M57),IF(AND($C57="Totaal per deelnemer",N$20="Totaal betaling"),SUM($D57:M57),"")))</f>
        <v/>
      </c>
      <c r="O57" s="398"/>
      <c r="P57" s="398"/>
    </row>
    <row r="58" spans="1:16" x14ac:dyDescent="0.2">
      <c r="A58" s="397"/>
      <c r="B58" s="396" t="str">
        <f>IF(ISNUMBER('Rekenblad 2'!C100),'Rekenblad 2'!C100,"")</f>
        <v/>
      </c>
      <c r="C58" s="399" t="str">
        <f t="shared" si="3"/>
        <v/>
      </c>
      <c r="D58" s="398" t="str">
        <f>IF(ISNUMBER(D$18),IF($C58="Totaal per deelnemer",SUM(D$21:D57),'Rekenblad 2'!D100),"")</f>
        <v/>
      </c>
      <c r="E58" s="398" t="str">
        <f>IF(ISNUMBER(E$18),IF($C58="Totaal per deelnemer",SUM(E$21:E57),'Rekenblad 2'!E100),IF(AND(E$20="Totaal betaling",ISNUMBER($B58)),SUM($D58:D58),IF(AND($C58="Totaal per deelnemer",E$20="Totaal betaling"),SUM($D58:D58),"")))</f>
        <v/>
      </c>
      <c r="F58" s="398" t="str">
        <f>IF(ISNUMBER(F$18),IF($C58="Totaal per deelnemer",SUM(F$21:F57),'Rekenblad 2'!F100),IF(AND(F$20="Totaal betaling",ISNUMBER($B58)),SUM($D58:E58),IF(AND($C58="Totaal per deelnemer",F$20="Totaal betaling"),SUM($D58:E58),"")))</f>
        <v/>
      </c>
      <c r="G58" s="398" t="str">
        <f>IF(ISNUMBER(G$18),IF($C58="Totaal per deelnemer",SUM(G$21:G57),'Rekenblad 2'!G100),IF(AND(G$20="Totaal betaling",ISNUMBER($B58)),SUM($D58:F58),IF(AND($C58="Totaal per deelnemer",G$20="Totaal betaling"),SUM($D58:F58),"")))</f>
        <v/>
      </c>
      <c r="H58" s="398" t="str">
        <f>IF(ISNUMBER(H$18),IF($C58="Totaal per deelnemer",SUM(H$21:H57),'Rekenblad 2'!H100),IF(AND(H$20="Totaal betaling",ISNUMBER($B58)),SUM($D58:G58),IF(AND($C58="Totaal per deelnemer",H$20="Totaal betaling"),SUM($D58:G58),"")))</f>
        <v/>
      </c>
      <c r="I58" s="398" t="str">
        <f>IF(ISNUMBER(I$18),IF($C58="Totaal per deelnemer",SUM(I$21:I57),'Rekenblad 2'!I100),IF(AND(I$20="Totaal betaling",ISNUMBER($B58)),SUM($D58:H58),IF(AND($C58="Totaal per deelnemer",I$20="Totaal betaling"),SUM($D58:H58),"")))</f>
        <v/>
      </c>
      <c r="J58" s="398" t="str">
        <f>IF(ISNUMBER(J$18),IF($C58="Totaal per deelnemer",SUM(J$21:J57),'Rekenblad 2'!J100),IF(AND(J$20="Totaal betaling",ISNUMBER($B58)),SUM($D58:I58),IF(AND($C58="Totaal per deelnemer",J$20="Totaal betaling"),SUM($D58:I58),"")))</f>
        <v/>
      </c>
      <c r="K58" s="398" t="str">
        <f>IF(ISNUMBER(K$18),IF($C58="Totaal per deelnemer",SUM(K$21:K57),'Rekenblad 2'!K100),IF(AND(K$20="Totaal betaling",ISNUMBER($B58)),SUM($D58:J58),IF(AND($C58="Totaal per deelnemer",K$20="Totaal betaling"),SUM($D58:J58),"")))</f>
        <v/>
      </c>
      <c r="L58" s="398" t="str">
        <f>IF(ISNUMBER(L$18),IF($C58="Totaal per deelnemer",SUM(L$21:L57),'Rekenblad 2'!L100),IF(AND(L$20="Totaal betaling",ISNUMBER($B58)),SUM($D58:K58),IF(AND($C58="Totaal per deelnemer",L$20="Totaal betaling"),SUM($D58:K58),"")))</f>
        <v/>
      </c>
      <c r="M58" s="398" t="str">
        <f>IF(ISNUMBER(M$18),IF($C58="Totaal per deelnemer",SUM(M$21:M57),'Rekenblad 2'!M100),IF(AND(M$20="Totaal betaling",ISNUMBER($B58)),SUM($D58:L58),IF(AND($C58="Totaal per deelnemer",M$20="Totaal betaling"),SUM($D58:L58),"")))</f>
        <v/>
      </c>
      <c r="N58" s="398" t="str">
        <f>IF(ISNUMBER(N$18),IF($C58="Totaal per deelnemer",SUM(N$21:N57),'Rekenblad 2'!N100),IF(AND(N$20="Totaal betaling",ISNUMBER($B58)),SUM($D58:M58),IF(AND($C58="Totaal per deelnemer",N$20="Totaal betaling"),SUM($D58:M58),"")))</f>
        <v/>
      </c>
      <c r="O58" s="398"/>
      <c r="P58" s="398"/>
    </row>
    <row r="59" spans="1:16" x14ac:dyDescent="0.2">
      <c r="A59" s="397"/>
      <c r="B59" s="396" t="str">
        <f>IF(ISNUMBER('Rekenblad 2'!C101),'Rekenblad 2'!C101,"")</f>
        <v/>
      </c>
      <c r="C59" s="399" t="str">
        <f t="shared" si="3"/>
        <v/>
      </c>
      <c r="D59" s="398" t="str">
        <f>IF(ISNUMBER(D$18),IF($C59="Totaal per deelnemer",SUM(D$21:D58),'Rekenblad 2'!D101),"")</f>
        <v/>
      </c>
      <c r="E59" s="398" t="str">
        <f>IF(ISNUMBER(E$18),IF($C59="Totaal per deelnemer",SUM(E$21:E58),'Rekenblad 2'!E101),IF(AND(E$20="Totaal betaling",ISNUMBER($B59)),SUM($D59:D59),IF(AND($C59="Totaal per deelnemer",E$20="Totaal betaling"),SUM($D59:D59),"")))</f>
        <v/>
      </c>
      <c r="F59" s="398" t="str">
        <f>IF(ISNUMBER(F$18),IF($C59="Totaal per deelnemer",SUM(F$21:F58),'Rekenblad 2'!F101),IF(AND(F$20="Totaal betaling",ISNUMBER($B59)),SUM($D59:E59),IF(AND($C59="Totaal per deelnemer",F$20="Totaal betaling"),SUM($D59:E59),"")))</f>
        <v/>
      </c>
      <c r="G59" s="398" t="str">
        <f>IF(ISNUMBER(G$18),IF($C59="Totaal per deelnemer",SUM(G$21:G58),'Rekenblad 2'!G101),IF(AND(G$20="Totaal betaling",ISNUMBER($B59)),SUM($D59:F59),IF(AND($C59="Totaal per deelnemer",G$20="Totaal betaling"),SUM($D59:F59),"")))</f>
        <v/>
      </c>
      <c r="H59" s="398" t="str">
        <f>IF(ISNUMBER(H$18),IF($C59="Totaal per deelnemer",SUM(H$21:H58),'Rekenblad 2'!H101),IF(AND(H$20="Totaal betaling",ISNUMBER($B59)),SUM($D59:G59),IF(AND($C59="Totaal per deelnemer",H$20="Totaal betaling"),SUM($D59:G59),"")))</f>
        <v/>
      </c>
      <c r="I59" s="398" t="str">
        <f>IF(ISNUMBER(I$18),IF($C59="Totaal per deelnemer",SUM(I$21:I58),'Rekenblad 2'!I101),IF(AND(I$20="Totaal betaling",ISNUMBER($B59)),SUM($D59:H59),IF(AND($C59="Totaal per deelnemer",I$20="Totaal betaling"),SUM($D59:H59),"")))</f>
        <v/>
      </c>
      <c r="J59" s="398" t="str">
        <f>IF(ISNUMBER(J$18),IF($C59="Totaal per deelnemer",SUM(J$21:J58),'Rekenblad 2'!J101),IF(AND(J$20="Totaal betaling",ISNUMBER($B59)),SUM($D59:I59),IF(AND($C59="Totaal per deelnemer",J$20="Totaal betaling"),SUM($D59:I59),"")))</f>
        <v/>
      </c>
      <c r="K59" s="398" t="str">
        <f>IF(ISNUMBER(K$18),IF($C59="Totaal per deelnemer",SUM(K$21:K58),'Rekenblad 2'!K101),IF(AND(K$20="Totaal betaling",ISNUMBER($B59)),SUM($D59:J59),IF(AND($C59="Totaal per deelnemer",K$20="Totaal betaling"),SUM($D59:J59),"")))</f>
        <v/>
      </c>
      <c r="L59" s="398" t="str">
        <f>IF(ISNUMBER(L$18),IF($C59="Totaal per deelnemer",SUM(L$21:L58),'Rekenblad 2'!L101),IF(AND(L$20="Totaal betaling",ISNUMBER($B59)),SUM($D59:K59),IF(AND($C59="Totaal per deelnemer",L$20="Totaal betaling"),SUM($D59:K59),"")))</f>
        <v/>
      </c>
      <c r="M59" s="398" t="str">
        <f>IF(ISNUMBER(M$18),IF($C59="Totaal per deelnemer",SUM(M$21:M58),'Rekenblad 2'!M101),IF(AND(M$20="Totaal betaling",ISNUMBER($B59)),SUM($D59:L59),IF(AND($C59="Totaal per deelnemer",M$20="Totaal betaling"),SUM($D59:L59),"")))</f>
        <v/>
      </c>
      <c r="N59" s="398" t="str">
        <f>IF(ISNUMBER(N$18),IF($C59="Totaal per deelnemer",SUM(N$21:N58),'Rekenblad 2'!N101),IF(AND(N$20="Totaal betaling",ISNUMBER($B59)),SUM($D59:M59),IF(AND($C59="Totaal per deelnemer",N$20="Totaal betaling"),SUM($D59:M59),"")))</f>
        <v/>
      </c>
      <c r="O59" s="398"/>
      <c r="P59" s="398"/>
    </row>
    <row r="60" spans="1:16" s="402" customFormat="1" ht="13.5" thickBot="1" x14ac:dyDescent="0.25">
      <c r="A60" s="400"/>
      <c r="B60" s="401" t="str">
        <f>IF(ISNUMBER('Rekenblad 2'!C102),'Rekenblad 2'!C102,"")</f>
        <v/>
      </c>
      <c r="C60" s="399" t="str">
        <f t="shared" si="3"/>
        <v/>
      </c>
      <c r="D60" s="398" t="str">
        <f>IF(ISNUMBER(D$18),IF($C60="Totaal per deelnemer",SUM(D$21:D59),'Rekenblad 2'!D102),"")</f>
        <v/>
      </c>
      <c r="E60" s="398" t="str">
        <f>IF(ISNUMBER(E$18),IF($C60="Totaal per deelnemer",SUM(E$21:E59),'Rekenblad 2'!E102),IF(AND(E$20="Totaal betaling",ISNUMBER($B60)),SUM($D60:D60),IF(AND($C60="Totaal per deelnemer",E$20="Totaal betaling"),SUM($D60:D60),"")))</f>
        <v/>
      </c>
      <c r="F60" s="398" t="str">
        <f>IF(ISNUMBER(F$18),IF($C60="Totaal per deelnemer",SUM(F$21:F59),'Rekenblad 2'!F102),IF(AND(F$20="Totaal betaling",ISNUMBER($B60)),SUM($D60:E60),IF(AND($C60="Totaal per deelnemer",F$20="Totaal betaling"),SUM($D60:E60),"")))</f>
        <v/>
      </c>
      <c r="G60" s="398" t="str">
        <f>IF(ISNUMBER(G$18),IF($C60="Totaal per deelnemer",SUM(G$21:G59),'Rekenblad 2'!G102),IF(AND(G$20="Totaal betaling",ISNUMBER($B60)),SUM($D60:F60),IF(AND($C60="Totaal per deelnemer",G$20="Totaal betaling"),SUM($D60:F60),"")))</f>
        <v/>
      </c>
      <c r="H60" s="398" t="str">
        <f>IF(ISNUMBER(H$18),IF($C60="Totaal per deelnemer",SUM(H$21:H59),'Rekenblad 2'!H102),IF(AND(H$20="Totaal betaling",ISNUMBER($B60)),SUM($D60:G60),IF(AND($C60="Totaal per deelnemer",H$20="Totaal betaling"),SUM($D60:G60),"")))</f>
        <v/>
      </c>
      <c r="I60" s="398" t="str">
        <f>IF(ISNUMBER(I$18),IF($C60="Totaal per deelnemer",SUM(I$21:I59),'Rekenblad 2'!I102),IF(AND(I$20="Totaal betaling",ISNUMBER($B60)),SUM($D60:H60),IF(AND($C60="Totaal per deelnemer",I$20="Totaal betaling"),SUM($D60:H60),"")))</f>
        <v/>
      </c>
      <c r="J60" s="398" t="str">
        <f>IF(ISNUMBER(J$18),IF($C60="Totaal per deelnemer",SUM(J$21:J59),'Rekenblad 2'!J102),IF(AND(J$20="Totaal betaling",ISNUMBER($B60)),SUM($D60:I60),IF(AND($C60="Totaal per deelnemer",J$20="Totaal betaling"),SUM($D60:I60),"")))</f>
        <v/>
      </c>
      <c r="K60" s="398" t="str">
        <f>IF(ISNUMBER(K$18),IF($C60="Totaal per deelnemer",SUM(K$21:K59),'Rekenblad 2'!K102),IF(AND(K$20="Totaal betaling",ISNUMBER($B60)),SUM($D60:J60),IF(AND($C60="Totaal per deelnemer",K$20="Totaal betaling"),SUM($D60:J60),"")))</f>
        <v/>
      </c>
      <c r="L60" s="398" t="str">
        <f>IF(ISNUMBER(L$18),IF($C60="Totaal per deelnemer",SUM(L$21:L59),'Rekenblad 2'!L102),IF(AND(L$20="Totaal betaling",ISNUMBER($B60)),SUM($D60:K60),IF(AND($C60="Totaal per deelnemer",L$20="Totaal betaling"),SUM($D60:K60),"")))</f>
        <v/>
      </c>
      <c r="M60" s="398" t="str">
        <f>IF(ISNUMBER(M$18),IF($C60="Totaal per deelnemer",SUM(M$21:M59),'Rekenblad 2'!M102),IF(AND(M$20="Totaal betaling",ISNUMBER($B60)),SUM($D60:L60),IF(AND($C60="Totaal per deelnemer",M$20="Totaal betaling"),SUM($D60:L60),"")))</f>
        <v/>
      </c>
      <c r="N60" s="398" t="str">
        <f>IF(ISNUMBER(N$18),IF($C60="Totaal per deelnemer",SUM(N$21:N59),'Rekenblad 2'!N102),IF(AND(N$20="Totaal betaling",ISNUMBER($B60)),SUM($D60:M60),IF(AND($C60="Totaal per deelnemer",N$20="Totaal betaling"),SUM($D60:M60),"")))</f>
        <v/>
      </c>
      <c r="O60" s="398"/>
      <c r="P60" s="398"/>
    </row>
    <row r="61" spans="1:16" x14ac:dyDescent="0.2">
      <c r="A61" s="365"/>
      <c r="B61" s="403"/>
      <c r="C61" s="404"/>
      <c r="D61" s="405"/>
      <c r="E61" s="405"/>
      <c r="F61" s="405"/>
    </row>
    <row r="62" spans="1:16" x14ac:dyDescent="0.2">
      <c r="A62" s="406"/>
      <c r="B62" s="403"/>
      <c r="C62" s="404"/>
      <c r="D62" s="405"/>
      <c r="E62" s="405"/>
      <c r="F62" s="405"/>
    </row>
    <row r="63" spans="1:16" x14ac:dyDescent="0.2">
      <c r="A63" s="365"/>
      <c r="B63" s="403"/>
      <c r="C63" s="404"/>
      <c r="D63" s="365"/>
      <c r="E63" s="405"/>
      <c r="F63" s="405"/>
    </row>
    <row r="64" spans="1:16" x14ac:dyDescent="0.2">
      <c r="A64" s="365"/>
      <c r="B64" s="403"/>
      <c r="C64" s="404"/>
      <c r="D64" s="405"/>
      <c r="E64" s="405"/>
      <c r="F64" s="405"/>
    </row>
    <row r="65" spans="1:6" x14ac:dyDescent="0.2">
      <c r="A65" s="365"/>
      <c r="B65" s="403"/>
      <c r="C65" s="404"/>
      <c r="D65" s="405"/>
      <c r="E65" s="405"/>
      <c r="F65" s="405"/>
    </row>
    <row r="66" spans="1:6" x14ac:dyDescent="0.2">
      <c r="A66" s="365"/>
      <c r="B66" s="403"/>
      <c r="C66" s="404"/>
      <c r="D66" s="405"/>
      <c r="E66" s="405"/>
      <c r="F66" s="405"/>
    </row>
    <row r="67" spans="1:6" x14ac:dyDescent="0.2">
      <c r="A67" s="365"/>
      <c r="B67" s="403"/>
      <c r="C67" s="404"/>
      <c r="D67" s="405"/>
      <c r="E67" s="405"/>
      <c r="F67" s="405"/>
    </row>
    <row r="68" spans="1:6" x14ac:dyDescent="0.2">
      <c r="B68" s="354"/>
    </row>
    <row r="69" spans="1:6" x14ac:dyDescent="0.2">
      <c r="B69" s="354"/>
    </row>
    <row r="70" spans="1:6" x14ac:dyDescent="0.2">
      <c r="B70" s="354"/>
    </row>
    <row r="71" spans="1:6" x14ac:dyDescent="0.2">
      <c r="B71" s="354"/>
    </row>
    <row r="72" spans="1:6" x14ac:dyDescent="0.2">
      <c r="B72" s="354"/>
    </row>
    <row r="73" spans="1:6" x14ac:dyDescent="0.2">
      <c r="B73" s="354"/>
    </row>
    <row r="74" spans="1:6" x14ac:dyDescent="0.2">
      <c r="B74" s="354"/>
    </row>
    <row r="75" spans="1:6" x14ac:dyDescent="0.2">
      <c r="B75" s="354"/>
    </row>
    <row r="76" spans="1:6" x14ac:dyDescent="0.2">
      <c r="B76" s="354"/>
    </row>
    <row r="77" spans="1:6" x14ac:dyDescent="0.2">
      <c r="B77" s="354"/>
    </row>
    <row r="78" spans="1:6" x14ac:dyDescent="0.2">
      <c r="B78" s="354"/>
    </row>
    <row r="79" spans="1:6" x14ac:dyDescent="0.2">
      <c r="B79" s="354"/>
    </row>
    <row r="80" spans="1:6" x14ac:dyDescent="0.2">
      <c r="B80" s="354"/>
    </row>
    <row r="81" spans="2:2" x14ac:dyDescent="0.2">
      <c r="B81" s="354"/>
    </row>
    <row r="82" spans="2:2" x14ac:dyDescent="0.2">
      <c r="B82" s="354"/>
    </row>
    <row r="83" spans="2:2" x14ac:dyDescent="0.2">
      <c r="B83" s="354"/>
    </row>
    <row r="84" spans="2:2" x14ac:dyDescent="0.2">
      <c r="B84" s="354"/>
    </row>
    <row r="85" spans="2:2" x14ac:dyDescent="0.2">
      <c r="B85" s="354"/>
    </row>
    <row r="86" spans="2:2" x14ac:dyDescent="0.2">
      <c r="B86" s="354"/>
    </row>
    <row r="87" spans="2:2" x14ac:dyDescent="0.2">
      <c r="B87" s="354"/>
    </row>
    <row r="88" spans="2:2" x14ac:dyDescent="0.2">
      <c r="B88" s="354"/>
    </row>
    <row r="89" spans="2:2" x14ac:dyDescent="0.2">
      <c r="B89" s="354"/>
    </row>
    <row r="90" spans="2:2" x14ac:dyDescent="0.2">
      <c r="B90" s="354"/>
    </row>
    <row r="91" spans="2:2" x14ac:dyDescent="0.2">
      <c r="B91" s="354"/>
    </row>
    <row r="92" spans="2:2" x14ac:dyDescent="0.2">
      <c r="B92" s="354"/>
    </row>
    <row r="93" spans="2:2" x14ac:dyDescent="0.2">
      <c r="B93" s="354"/>
    </row>
    <row r="94" spans="2:2" x14ac:dyDescent="0.2">
      <c r="B94" s="354"/>
    </row>
    <row r="95" spans="2:2" x14ac:dyDescent="0.2">
      <c r="B95" s="354"/>
    </row>
    <row r="96" spans="2:2" x14ac:dyDescent="0.2">
      <c r="B96" s="354"/>
    </row>
    <row r="97" spans="2:2" x14ac:dyDescent="0.2">
      <c r="B97" s="354"/>
    </row>
    <row r="98" spans="2:2" x14ac:dyDescent="0.2">
      <c r="B98" s="354"/>
    </row>
    <row r="99" spans="2:2" x14ac:dyDescent="0.2">
      <c r="B99" s="354"/>
    </row>
    <row r="100" spans="2:2" x14ac:dyDescent="0.2">
      <c r="B100" s="354"/>
    </row>
    <row r="101" spans="2:2" x14ac:dyDescent="0.2">
      <c r="B101" s="354"/>
    </row>
    <row r="102" spans="2:2" x14ac:dyDescent="0.2">
      <c r="B102" s="354"/>
    </row>
    <row r="103" spans="2:2" x14ac:dyDescent="0.2">
      <c r="B103" s="354"/>
    </row>
    <row r="104" spans="2:2" x14ac:dyDescent="0.2">
      <c r="B104" s="354"/>
    </row>
    <row r="105" spans="2:2" x14ac:dyDescent="0.2">
      <c r="B105" s="354"/>
    </row>
    <row r="106" spans="2:2" x14ac:dyDescent="0.2">
      <c r="B106" s="354"/>
    </row>
    <row r="107" spans="2:2" x14ac:dyDescent="0.2">
      <c r="B107" s="354"/>
    </row>
    <row r="108" spans="2:2" x14ac:dyDescent="0.2">
      <c r="B108" s="354"/>
    </row>
    <row r="109" spans="2:2" x14ac:dyDescent="0.2">
      <c r="B109" s="354"/>
    </row>
    <row r="110" spans="2:2" x14ac:dyDescent="0.2">
      <c r="B110" s="354"/>
    </row>
    <row r="111" spans="2:2" x14ac:dyDescent="0.2">
      <c r="B111" s="354"/>
    </row>
    <row r="112" spans="2:2" x14ac:dyDescent="0.2">
      <c r="B112" s="354"/>
    </row>
    <row r="113" spans="2:2" x14ac:dyDescent="0.2">
      <c r="B113" s="354"/>
    </row>
    <row r="114" spans="2:2" x14ac:dyDescent="0.2">
      <c r="B114" s="354"/>
    </row>
    <row r="115" spans="2:2" x14ac:dyDescent="0.2">
      <c r="B115" s="354"/>
    </row>
    <row r="116" spans="2:2" x14ac:dyDescent="0.2">
      <c r="B116" s="354"/>
    </row>
    <row r="117" spans="2:2" x14ac:dyDescent="0.2">
      <c r="B117" s="354"/>
    </row>
    <row r="118" spans="2:2" x14ac:dyDescent="0.2">
      <c r="B118" s="354"/>
    </row>
    <row r="119" spans="2:2" x14ac:dyDescent="0.2">
      <c r="B119" s="354"/>
    </row>
    <row r="120" spans="2:2" x14ac:dyDescent="0.2">
      <c r="B120" s="354"/>
    </row>
    <row r="121" spans="2:2" x14ac:dyDescent="0.2">
      <c r="B121" s="354"/>
    </row>
    <row r="122" spans="2:2" x14ac:dyDescent="0.2">
      <c r="B122" s="354"/>
    </row>
    <row r="123" spans="2:2" x14ac:dyDescent="0.2">
      <c r="B123" s="354"/>
    </row>
    <row r="124" spans="2:2" x14ac:dyDescent="0.2">
      <c r="B124" s="354"/>
    </row>
    <row r="125" spans="2:2" x14ac:dyDescent="0.2">
      <c r="B125" s="354"/>
    </row>
    <row r="126" spans="2:2" x14ac:dyDescent="0.2">
      <c r="B126" s="354"/>
    </row>
    <row r="127" spans="2:2" x14ac:dyDescent="0.2">
      <c r="B127" s="354"/>
    </row>
    <row r="128" spans="2:2" x14ac:dyDescent="0.2">
      <c r="B128" s="354"/>
    </row>
    <row r="129" spans="2:2" x14ac:dyDescent="0.2">
      <c r="B129" s="354"/>
    </row>
    <row r="130" spans="2:2" x14ac:dyDescent="0.2">
      <c r="B130" s="354"/>
    </row>
    <row r="131" spans="2:2" x14ac:dyDescent="0.2">
      <c r="B131" s="354"/>
    </row>
    <row r="132" spans="2:2" x14ac:dyDescent="0.2">
      <c r="B132" s="354"/>
    </row>
    <row r="133" spans="2:2" x14ac:dyDescent="0.2">
      <c r="B133" s="354"/>
    </row>
    <row r="134" spans="2:2" x14ac:dyDescent="0.2">
      <c r="B134" s="354"/>
    </row>
    <row r="135" spans="2:2" x14ac:dyDescent="0.2">
      <c r="B135" s="354"/>
    </row>
    <row r="136" spans="2:2" x14ac:dyDescent="0.2">
      <c r="B136" s="354"/>
    </row>
    <row r="137" spans="2:2" x14ac:dyDescent="0.2">
      <c r="B137" s="354"/>
    </row>
    <row r="138" spans="2:2" x14ac:dyDescent="0.2">
      <c r="B138" s="354"/>
    </row>
    <row r="139" spans="2:2" x14ac:dyDescent="0.2">
      <c r="B139" s="354"/>
    </row>
    <row r="140" spans="2:2" x14ac:dyDescent="0.2">
      <c r="B140" s="354"/>
    </row>
    <row r="141" spans="2:2" x14ac:dyDescent="0.2">
      <c r="B141" s="354"/>
    </row>
    <row r="142" spans="2:2" x14ac:dyDescent="0.2">
      <c r="B142" s="354"/>
    </row>
    <row r="143" spans="2:2" x14ac:dyDescent="0.2">
      <c r="B143" s="354"/>
    </row>
    <row r="144" spans="2:2" x14ac:dyDescent="0.2">
      <c r="B144" s="354"/>
    </row>
    <row r="145" spans="2:2" x14ac:dyDescent="0.2">
      <c r="B145" s="354"/>
    </row>
    <row r="146" spans="2:2" x14ac:dyDescent="0.2">
      <c r="B146" s="354"/>
    </row>
    <row r="147" spans="2:2" x14ac:dyDescent="0.2">
      <c r="B147" s="354"/>
    </row>
    <row r="148" spans="2:2" x14ac:dyDescent="0.2">
      <c r="B148" s="354"/>
    </row>
    <row r="149" spans="2:2" x14ac:dyDescent="0.2">
      <c r="B149" s="354"/>
    </row>
    <row r="150" spans="2:2" x14ac:dyDescent="0.2">
      <c r="B150" s="354"/>
    </row>
    <row r="151" spans="2:2" x14ac:dyDescent="0.2">
      <c r="B151" s="354"/>
    </row>
    <row r="152" spans="2:2" x14ac:dyDescent="0.2">
      <c r="B152" s="354"/>
    </row>
    <row r="153" spans="2:2" x14ac:dyDescent="0.2">
      <c r="B153" s="354"/>
    </row>
    <row r="154" spans="2:2" x14ac:dyDescent="0.2">
      <c r="B154" s="354"/>
    </row>
    <row r="155" spans="2:2" x14ac:dyDescent="0.2">
      <c r="B155" s="354"/>
    </row>
    <row r="156" spans="2:2" x14ac:dyDescent="0.2">
      <c r="B156" s="354"/>
    </row>
    <row r="157" spans="2:2" x14ac:dyDescent="0.2">
      <c r="B157" s="354"/>
    </row>
    <row r="158" spans="2:2" x14ac:dyDescent="0.2">
      <c r="B158" s="354"/>
    </row>
    <row r="159" spans="2:2" x14ac:dyDescent="0.2">
      <c r="B159" s="354"/>
    </row>
    <row r="160" spans="2:2" x14ac:dyDescent="0.2">
      <c r="B160" s="354"/>
    </row>
    <row r="161" spans="2:2" x14ac:dyDescent="0.2">
      <c r="B161" s="354"/>
    </row>
    <row r="162" spans="2:2" x14ac:dyDescent="0.2">
      <c r="B162" s="354"/>
    </row>
    <row r="163" spans="2:2" x14ac:dyDescent="0.2">
      <c r="B163" s="354"/>
    </row>
    <row r="164" spans="2:2" x14ac:dyDescent="0.2">
      <c r="B164" s="354"/>
    </row>
    <row r="165" spans="2:2" x14ac:dyDescent="0.2">
      <c r="B165" s="354"/>
    </row>
    <row r="166" spans="2:2" x14ac:dyDescent="0.2">
      <c r="B166" s="354"/>
    </row>
    <row r="167" spans="2:2" x14ac:dyDescent="0.2">
      <c r="B167" s="354"/>
    </row>
    <row r="168" spans="2:2" x14ac:dyDescent="0.2">
      <c r="B168" s="354"/>
    </row>
    <row r="169" spans="2:2" x14ac:dyDescent="0.2">
      <c r="B169" s="354"/>
    </row>
    <row r="170" spans="2:2" x14ac:dyDescent="0.2">
      <c r="B170" s="354"/>
    </row>
    <row r="171" spans="2:2" x14ac:dyDescent="0.2">
      <c r="B171" s="354"/>
    </row>
    <row r="172" spans="2:2" x14ac:dyDescent="0.2">
      <c r="B172" s="354"/>
    </row>
    <row r="173" spans="2:2" x14ac:dyDescent="0.2">
      <c r="B173" s="354"/>
    </row>
    <row r="174" spans="2:2" x14ac:dyDescent="0.2">
      <c r="B174" s="354"/>
    </row>
    <row r="175" spans="2:2" x14ac:dyDescent="0.2">
      <c r="B175" s="354"/>
    </row>
    <row r="176" spans="2:2" x14ac:dyDescent="0.2">
      <c r="B176" s="354"/>
    </row>
    <row r="177" spans="2:2" x14ac:dyDescent="0.2">
      <c r="B177" s="354"/>
    </row>
    <row r="178" spans="2:2" x14ac:dyDescent="0.2">
      <c r="B178" s="354"/>
    </row>
    <row r="179" spans="2:2" x14ac:dyDescent="0.2">
      <c r="B179" s="354"/>
    </row>
    <row r="180" spans="2:2" x14ac:dyDescent="0.2">
      <c r="B180" s="354"/>
    </row>
    <row r="181" spans="2:2" x14ac:dyDescent="0.2">
      <c r="B181" s="354"/>
    </row>
    <row r="182" spans="2:2" x14ac:dyDescent="0.2">
      <c r="B182" s="354"/>
    </row>
    <row r="183" spans="2:2" x14ac:dyDescent="0.2">
      <c r="B183" s="354"/>
    </row>
    <row r="184" spans="2:2" x14ac:dyDescent="0.2">
      <c r="B184" s="354"/>
    </row>
    <row r="185" spans="2:2" x14ac:dyDescent="0.2">
      <c r="B185" s="354"/>
    </row>
    <row r="186" spans="2:2" x14ac:dyDescent="0.2">
      <c r="B186" s="354"/>
    </row>
    <row r="187" spans="2:2" x14ac:dyDescent="0.2">
      <c r="B187" s="354"/>
    </row>
    <row r="188" spans="2:2" x14ac:dyDescent="0.2">
      <c r="B188" s="354"/>
    </row>
    <row r="189" spans="2:2" x14ac:dyDescent="0.2">
      <c r="B189" s="354"/>
    </row>
    <row r="190" spans="2:2" x14ac:dyDescent="0.2">
      <c r="B190" s="354"/>
    </row>
    <row r="191" spans="2:2" x14ac:dyDescent="0.2">
      <c r="B191" s="354"/>
    </row>
    <row r="192" spans="2:2" x14ac:dyDescent="0.2">
      <c r="B192" s="354"/>
    </row>
    <row r="193" spans="2:2" x14ac:dyDescent="0.2">
      <c r="B193" s="354"/>
    </row>
    <row r="194" spans="2:2" x14ac:dyDescent="0.2">
      <c r="B194" s="354"/>
    </row>
    <row r="195" spans="2:2" x14ac:dyDescent="0.2">
      <c r="B195" s="354"/>
    </row>
    <row r="196" spans="2:2" x14ac:dyDescent="0.2">
      <c r="B196" s="354"/>
    </row>
    <row r="197" spans="2:2" x14ac:dyDescent="0.2">
      <c r="B197" s="354"/>
    </row>
    <row r="198" spans="2:2" x14ac:dyDescent="0.2">
      <c r="B198" s="354"/>
    </row>
    <row r="199" spans="2:2" x14ac:dyDescent="0.2">
      <c r="B199" s="354"/>
    </row>
    <row r="200" spans="2:2" x14ac:dyDescent="0.2">
      <c r="B200" s="354"/>
    </row>
    <row r="201" spans="2:2" x14ac:dyDescent="0.2">
      <c r="B201" s="354"/>
    </row>
    <row r="202" spans="2:2" x14ac:dyDescent="0.2">
      <c r="B202" s="354"/>
    </row>
    <row r="203" spans="2:2" x14ac:dyDescent="0.2">
      <c r="B203" s="354"/>
    </row>
    <row r="204" spans="2:2" x14ac:dyDescent="0.2">
      <c r="B204" s="354"/>
    </row>
    <row r="205" spans="2:2" x14ac:dyDescent="0.2">
      <c r="B205" s="354"/>
    </row>
    <row r="206" spans="2:2" x14ac:dyDescent="0.2">
      <c r="B206" s="354"/>
    </row>
    <row r="207" spans="2:2" x14ac:dyDescent="0.2">
      <c r="B207" s="354"/>
    </row>
    <row r="208" spans="2:2" x14ac:dyDescent="0.2">
      <c r="B208" s="354"/>
    </row>
    <row r="209" spans="2:2" x14ac:dyDescent="0.2">
      <c r="B209" s="354"/>
    </row>
    <row r="210" spans="2:2" x14ac:dyDescent="0.2">
      <c r="B210" s="354"/>
    </row>
    <row r="211" spans="2:2" x14ac:dyDescent="0.2">
      <c r="B211" s="354"/>
    </row>
    <row r="212" spans="2:2" x14ac:dyDescent="0.2">
      <c r="B212" s="354"/>
    </row>
    <row r="213" spans="2:2" x14ac:dyDescent="0.2">
      <c r="B213" s="354"/>
    </row>
    <row r="214" spans="2:2" x14ac:dyDescent="0.2">
      <c r="B214" s="354"/>
    </row>
    <row r="215" spans="2:2" x14ac:dyDescent="0.2">
      <c r="B215" s="354"/>
    </row>
    <row r="216" spans="2:2" x14ac:dyDescent="0.2">
      <c r="B216" s="354"/>
    </row>
    <row r="217" spans="2:2" x14ac:dyDescent="0.2">
      <c r="B217" s="354"/>
    </row>
    <row r="218" spans="2:2" x14ac:dyDescent="0.2">
      <c r="B218" s="354"/>
    </row>
    <row r="219" spans="2:2" x14ac:dyDescent="0.2">
      <c r="B219" s="354"/>
    </row>
    <row r="220" spans="2:2" x14ac:dyDescent="0.2">
      <c r="B220" s="354"/>
    </row>
    <row r="221" spans="2:2" x14ac:dyDescent="0.2">
      <c r="B221" s="354"/>
    </row>
    <row r="222" spans="2:2" x14ac:dyDescent="0.2">
      <c r="B222" s="354"/>
    </row>
    <row r="223" spans="2:2" x14ac:dyDescent="0.2">
      <c r="B223" s="354"/>
    </row>
    <row r="224" spans="2:2" x14ac:dyDescent="0.2">
      <c r="B224" s="354"/>
    </row>
    <row r="225" spans="2:2" x14ac:dyDescent="0.2">
      <c r="B225" s="354"/>
    </row>
    <row r="226" spans="2:2" x14ac:dyDescent="0.2">
      <c r="B226" s="354"/>
    </row>
    <row r="227" spans="2:2" x14ac:dyDescent="0.2">
      <c r="B227" s="354"/>
    </row>
    <row r="228" spans="2:2" x14ac:dyDescent="0.2">
      <c r="B228" s="354"/>
    </row>
    <row r="229" spans="2:2" x14ac:dyDescent="0.2">
      <c r="B229" s="354"/>
    </row>
    <row r="230" spans="2:2" x14ac:dyDescent="0.2">
      <c r="B230" s="354"/>
    </row>
    <row r="231" spans="2:2" x14ac:dyDescent="0.2">
      <c r="B231" s="354"/>
    </row>
    <row r="232" spans="2:2" x14ac:dyDescent="0.2">
      <c r="B232" s="354"/>
    </row>
    <row r="233" spans="2:2" x14ac:dyDescent="0.2">
      <c r="B233" s="354"/>
    </row>
    <row r="234" spans="2:2" x14ac:dyDescent="0.2">
      <c r="B234" s="354"/>
    </row>
    <row r="235" spans="2:2" x14ac:dyDescent="0.2">
      <c r="B235" s="354"/>
    </row>
    <row r="236" spans="2:2" x14ac:dyDescent="0.2">
      <c r="B236" s="354"/>
    </row>
    <row r="237" spans="2:2" x14ac:dyDescent="0.2">
      <c r="B237" s="354"/>
    </row>
    <row r="238" spans="2:2" x14ac:dyDescent="0.2">
      <c r="B238" s="354"/>
    </row>
    <row r="239" spans="2:2" x14ac:dyDescent="0.2">
      <c r="B239" s="354"/>
    </row>
    <row r="240" spans="2:2" x14ac:dyDescent="0.2">
      <c r="B240" s="354"/>
    </row>
    <row r="241" spans="2:2" x14ac:dyDescent="0.2">
      <c r="B241" s="354"/>
    </row>
    <row r="242" spans="2:2" x14ac:dyDescent="0.2">
      <c r="B242" s="354"/>
    </row>
    <row r="243" spans="2:2" x14ac:dyDescent="0.2">
      <c r="B243" s="354"/>
    </row>
    <row r="244" spans="2:2" x14ac:dyDescent="0.2">
      <c r="B244" s="354"/>
    </row>
    <row r="245" spans="2:2" x14ac:dyDescent="0.2">
      <c r="B245" s="354"/>
    </row>
    <row r="246" spans="2:2" x14ac:dyDescent="0.2">
      <c r="B246" s="354"/>
    </row>
    <row r="247" spans="2:2" x14ac:dyDescent="0.2">
      <c r="B247" s="354"/>
    </row>
    <row r="248" spans="2:2" x14ac:dyDescent="0.2">
      <c r="B248" s="354"/>
    </row>
    <row r="249" spans="2:2" x14ac:dyDescent="0.2">
      <c r="B249" s="354"/>
    </row>
    <row r="250" spans="2:2" x14ac:dyDescent="0.2">
      <c r="B250" s="354"/>
    </row>
    <row r="251" spans="2:2" x14ac:dyDescent="0.2">
      <c r="B251" s="354"/>
    </row>
    <row r="252" spans="2:2" x14ac:dyDescent="0.2">
      <c r="B252" s="354"/>
    </row>
    <row r="253" spans="2:2" x14ac:dyDescent="0.2">
      <c r="B253" s="354"/>
    </row>
    <row r="254" spans="2:2" x14ac:dyDescent="0.2">
      <c r="B254" s="354"/>
    </row>
    <row r="255" spans="2:2" x14ac:dyDescent="0.2">
      <c r="B255" s="354"/>
    </row>
    <row r="256" spans="2:2" x14ac:dyDescent="0.2">
      <c r="B256" s="354"/>
    </row>
    <row r="257" spans="2:2" x14ac:dyDescent="0.2">
      <c r="B257" s="354"/>
    </row>
    <row r="258" spans="2:2" x14ac:dyDescent="0.2">
      <c r="B258" s="354"/>
    </row>
    <row r="259" spans="2:2" x14ac:dyDescent="0.2">
      <c r="B259" s="354"/>
    </row>
    <row r="260" spans="2:2" x14ac:dyDescent="0.2">
      <c r="B260" s="354"/>
    </row>
    <row r="261" spans="2:2" x14ac:dyDescent="0.2">
      <c r="B261" s="354"/>
    </row>
    <row r="262" spans="2:2" x14ac:dyDescent="0.2">
      <c r="B262" s="354"/>
    </row>
    <row r="263" spans="2:2" x14ac:dyDescent="0.2">
      <c r="B263" s="354"/>
    </row>
    <row r="264" spans="2:2" x14ac:dyDescent="0.2">
      <c r="B264" s="354"/>
    </row>
    <row r="265" spans="2:2" x14ac:dyDescent="0.2">
      <c r="B265" s="354"/>
    </row>
    <row r="266" spans="2:2" x14ac:dyDescent="0.2">
      <c r="B266" s="354"/>
    </row>
    <row r="267" spans="2:2" x14ac:dyDescent="0.2">
      <c r="B267" s="354"/>
    </row>
    <row r="268" spans="2:2" x14ac:dyDescent="0.2">
      <c r="B268" s="354"/>
    </row>
    <row r="269" spans="2:2" x14ac:dyDescent="0.2">
      <c r="B269" s="354"/>
    </row>
    <row r="270" spans="2:2" x14ac:dyDescent="0.2">
      <c r="B270" s="354"/>
    </row>
    <row r="271" spans="2:2" x14ac:dyDescent="0.2">
      <c r="B271" s="354"/>
    </row>
    <row r="272" spans="2:2" x14ac:dyDescent="0.2">
      <c r="B272" s="354"/>
    </row>
    <row r="273" spans="2:2" x14ac:dyDescent="0.2">
      <c r="B273" s="354"/>
    </row>
    <row r="274" spans="2:2" x14ac:dyDescent="0.2">
      <c r="B274" s="354"/>
    </row>
    <row r="275" spans="2:2" x14ac:dyDescent="0.2">
      <c r="B275" s="354"/>
    </row>
    <row r="276" spans="2:2" x14ac:dyDescent="0.2">
      <c r="B276" s="354"/>
    </row>
    <row r="277" spans="2:2" x14ac:dyDescent="0.2">
      <c r="B277" s="354"/>
    </row>
    <row r="278" spans="2:2" x14ac:dyDescent="0.2">
      <c r="B278" s="354"/>
    </row>
    <row r="279" spans="2:2" x14ac:dyDescent="0.2">
      <c r="B279" s="354"/>
    </row>
    <row r="280" spans="2:2" x14ac:dyDescent="0.2">
      <c r="B280" s="354"/>
    </row>
    <row r="281" spans="2:2" x14ac:dyDescent="0.2">
      <c r="B281" s="354"/>
    </row>
    <row r="282" spans="2:2" x14ac:dyDescent="0.2">
      <c r="B282" s="354"/>
    </row>
    <row r="283" spans="2:2" x14ac:dyDescent="0.2">
      <c r="B283" s="354"/>
    </row>
    <row r="284" spans="2:2" x14ac:dyDescent="0.2">
      <c r="B284" s="354"/>
    </row>
    <row r="285" spans="2:2" x14ac:dyDescent="0.2">
      <c r="B285" s="354"/>
    </row>
    <row r="286" spans="2:2" x14ac:dyDescent="0.2">
      <c r="B286" s="354"/>
    </row>
    <row r="287" spans="2:2" x14ac:dyDescent="0.2">
      <c r="B287" s="354"/>
    </row>
    <row r="288" spans="2:2" x14ac:dyDescent="0.2">
      <c r="B288" s="354"/>
    </row>
    <row r="289" spans="2:2" x14ac:dyDescent="0.2">
      <c r="B289" s="354"/>
    </row>
    <row r="290" spans="2:2" x14ac:dyDescent="0.2">
      <c r="B290" s="354"/>
    </row>
    <row r="291" spans="2:2" x14ac:dyDescent="0.2">
      <c r="B291" s="354"/>
    </row>
    <row r="292" spans="2:2" x14ac:dyDescent="0.2">
      <c r="B292" s="354"/>
    </row>
    <row r="293" spans="2:2" x14ac:dyDescent="0.2">
      <c r="B293" s="354"/>
    </row>
    <row r="294" spans="2:2" x14ac:dyDescent="0.2">
      <c r="B294" s="354"/>
    </row>
    <row r="295" spans="2:2" x14ac:dyDescent="0.2">
      <c r="B295" s="354"/>
    </row>
    <row r="296" spans="2:2" x14ac:dyDescent="0.2">
      <c r="B296" s="354"/>
    </row>
    <row r="297" spans="2:2" x14ac:dyDescent="0.2">
      <c r="B297" s="354"/>
    </row>
    <row r="298" spans="2:2" x14ac:dyDescent="0.2">
      <c r="B298" s="354"/>
    </row>
    <row r="299" spans="2:2" x14ac:dyDescent="0.2">
      <c r="B299" s="354"/>
    </row>
    <row r="300" spans="2:2" x14ac:dyDescent="0.2">
      <c r="B300" s="354"/>
    </row>
    <row r="301" spans="2:2" x14ac:dyDescent="0.2">
      <c r="B301" s="354"/>
    </row>
    <row r="302" spans="2:2" x14ac:dyDescent="0.2">
      <c r="B302" s="354"/>
    </row>
    <row r="303" spans="2:2" x14ac:dyDescent="0.2">
      <c r="B303" s="354"/>
    </row>
    <row r="304" spans="2:2" x14ac:dyDescent="0.2">
      <c r="B304" s="354"/>
    </row>
    <row r="305" spans="2:2" x14ac:dyDescent="0.2">
      <c r="B305" s="354"/>
    </row>
    <row r="306" spans="2:2" x14ac:dyDescent="0.2">
      <c r="B306" s="354"/>
    </row>
    <row r="307" spans="2:2" x14ac:dyDescent="0.2">
      <c r="B307" s="354"/>
    </row>
    <row r="308" spans="2:2" x14ac:dyDescent="0.2">
      <c r="B308" s="354"/>
    </row>
    <row r="309" spans="2:2" x14ac:dyDescent="0.2">
      <c r="B309" s="354"/>
    </row>
    <row r="310" spans="2:2" x14ac:dyDescent="0.2">
      <c r="B310" s="354"/>
    </row>
    <row r="311" spans="2:2" x14ac:dyDescent="0.2">
      <c r="B311" s="354"/>
    </row>
    <row r="312" spans="2:2" x14ac:dyDescent="0.2">
      <c r="B312" s="354"/>
    </row>
    <row r="313" spans="2:2" x14ac:dyDescent="0.2">
      <c r="B313" s="354"/>
    </row>
    <row r="314" spans="2:2" x14ac:dyDescent="0.2">
      <c r="B314" s="354"/>
    </row>
    <row r="315" spans="2:2" x14ac:dyDescent="0.2">
      <c r="B315" s="354"/>
    </row>
    <row r="316" spans="2:2" x14ac:dyDescent="0.2">
      <c r="B316" s="354"/>
    </row>
    <row r="317" spans="2:2" x14ac:dyDescent="0.2">
      <c r="B317" s="354"/>
    </row>
    <row r="318" spans="2:2" x14ac:dyDescent="0.2">
      <c r="B318" s="354"/>
    </row>
    <row r="319" spans="2:2" x14ac:dyDescent="0.2">
      <c r="B319" s="354"/>
    </row>
    <row r="320" spans="2:2" x14ac:dyDescent="0.2">
      <c r="B320" s="354"/>
    </row>
    <row r="321" spans="2:2" x14ac:dyDescent="0.2">
      <c r="B321" s="354"/>
    </row>
    <row r="322" spans="2:2" x14ac:dyDescent="0.2">
      <c r="B322" s="354"/>
    </row>
    <row r="323" spans="2:2" x14ac:dyDescent="0.2">
      <c r="B323" s="354"/>
    </row>
    <row r="324" spans="2:2" x14ac:dyDescent="0.2">
      <c r="B324" s="354"/>
    </row>
    <row r="325" spans="2:2" x14ac:dyDescent="0.2">
      <c r="B325" s="354"/>
    </row>
    <row r="326" spans="2:2" x14ac:dyDescent="0.2">
      <c r="B326" s="354"/>
    </row>
    <row r="327" spans="2:2" x14ac:dyDescent="0.2">
      <c r="B327" s="354"/>
    </row>
    <row r="328" spans="2:2" x14ac:dyDescent="0.2">
      <c r="B328" s="354"/>
    </row>
    <row r="329" spans="2:2" x14ac:dyDescent="0.2">
      <c r="B329" s="354"/>
    </row>
    <row r="330" spans="2:2" x14ac:dyDescent="0.2">
      <c r="B330" s="354"/>
    </row>
    <row r="331" spans="2:2" x14ac:dyDescent="0.2">
      <c r="B331" s="354"/>
    </row>
    <row r="332" spans="2:2" x14ac:dyDescent="0.2">
      <c r="B332" s="354"/>
    </row>
    <row r="333" spans="2:2" x14ac:dyDescent="0.2">
      <c r="B333" s="354"/>
    </row>
    <row r="334" spans="2:2" x14ac:dyDescent="0.2">
      <c r="B334" s="354"/>
    </row>
    <row r="335" spans="2:2" x14ac:dyDescent="0.2">
      <c r="B335" s="354"/>
    </row>
    <row r="336" spans="2:2" x14ac:dyDescent="0.2">
      <c r="B336" s="354"/>
    </row>
    <row r="337" spans="2:2" x14ac:dyDescent="0.2">
      <c r="B337" s="354"/>
    </row>
    <row r="338" spans="2:2" x14ac:dyDescent="0.2">
      <c r="B338" s="354"/>
    </row>
    <row r="339" spans="2:2" x14ac:dyDescent="0.2">
      <c r="B339" s="354"/>
    </row>
    <row r="340" spans="2:2" x14ac:dyDescent="0.2">
      <c r="B340" s="354"/>
    </row>
    <row r="341" spans="2:2" x14ac:dyDescent="0.2">
      <c r="B341" s="354"/>
    </row>
    <row r="342" spans="2:2" x14ac:dyDescent="0.2">
      <c r="B342" s="354"/>
    </row>
    <row r="343" spans="2:2" x14ac:dyDescent="0.2">
      <c r="B343" s="354"/>
    </row>
    <row r="344" spans="2:2" x14ac:dyDescent="0.2">
      <c r="B344" s="354"/>
    </row>
    <row r="345" spans="2:2" x14ac:dyDescent="0.2">
      <c r="B345" s="354"/>
    </row>
    <row r="346" spans="2:2" x14ac:dyDescent="0.2">
      <c r="B346" s="354"/>
    </row>
    <row r="347" spans="2:2" x14ac:dyDescent="0.2">
      <c r="B347" s="354"/>
    </row>
    <row r="348" spans="2:2" x14ac:dyDescent="0.2">
      <c r="B348" s="354"/>
    </row>
    <row r="349" spans="2:2" x14ac:dyDescent="0.2">
      <c r="B349" s="354"/>
    </row>
    <row r="350" spans="2:2" x14ac:dyDescent="0.2">
      <c r="B350" s="354"/>
    </row>
    <row r="351" spans="2:2" x14ac:dyDescent="0.2">
      <c r="B351" s="354"/>
    </row>
    <row r="352" spans="2:2" x14ac:dyDescent="0.2">
      <c r="B352" s="354"/>
    </row>
    <row r="353" spans="2:2" x14ac:dyDescent="0.2">
      <c r="B353" s="354"/>
    </row>
    <row r="354" spans="2:2" x14ac:dyDescent="0.2">
      <c r="B354" s="354"/>
    </row>
    <row r="355" spans="2:2" x14ac:dyDescent="0.2">
      <c r="B355" s="354"/>
    </row>
    <row r="356" spans="2:2" x14ac:dyDescent="0.2">
      <c r="B356" s="354"/>
    </row>
    <row r="357" spans="2:2" x14ac:dyDescent="0.2">
      <c r="B357" s="354"/>
    </row>
    <row r="358" spans="2:2" x14ac:dyDescent="0.2">
      <c r="B358" s="354"/>
    </row>
    <row r="359" spans="2:2" x14ac:dyDescent="0.2">
      <c r="B359" s="354"/>
    </row>
    <row r="360" spans="2:2" x14ac:dyDescent="0.2">
      <c r="B360" s="354"/>
    </row>
    <row r="361" spans="2:2" x14ac:dyDescent="0.2">
      <c r="B361" s="354"/>
    </row>
    <row r="362" spans="2:2" x14ac:dyDescent="0.2">
      <c r="B362" s="354"/>
    </row>
    <row r="363" spans="2:2" x14ac:dyDescent="0.2">
      <c r="B363" s="354"/>
    </row>
    <row r="364" spans="2:2" x14ac:dyDescent="0.2">
      <c r="B364" s="354"/>
    </row>
    <row r="365" spans="2:2" x14ac:dyDescent="0.2">
      <c r="B365" s="354"/>
    </row>
    <row r="366" spans="2:2" x14ac:dyDescent="0.2">
      <c r="B366" s="354"/>
    </row>
    <row r="367" spans="2:2" x14ac:dyDescent="0.2">
      <c r="B367" s="354"/>
    </row>
    <row r="368" spans="2:2" x14ac:dyDescent="0.2">
      <c r="B368" s="354"/>
    </row>
    <row r="369" spans="2:2" x14ac:dyDescent="0.2">
      <c r="B369" s="354"/>
    </row>
    <row r="370" spans="2:2" x14ac:dyDescent="0.2">
      <c r="B370" s="354"/>
    </row>
    <row r="371" spans="2:2" x14ac:dyDescent="0.2">
      <c r="B371" s="354"/>
    </row>
    <row r="372" spans="2:2" x14ac:dyDescent="0.2">
      <c r="B372" s="354"/>
    </row>
    <row r="373" spans="2:2" x14ac:dyDescent="0.2">
      <c r="B373" s="354"/>
    </row>
    <row r="374" spans="2:2" x14ac:dyDescent="0.2">
      <c r="B374" s="354"/>
    </row>
    <row r="375" spans="2:2" x14ac:dyDescent="0.2">
      <c r="B375" s="354"/>
    </row>
    <row r="376" spans="2:2" x14ac:dyDescent="0.2">
      <c r="B376" s="354"/>
    </row>
    <row r="377" spans="2:2" x14ac:dyDescent="0.2">
      <c r="B377" s="354"/>
    </row>
    <row r="378" spans="2:2" x14ac:dyDescent="0.2">
      <c r="B378" s="354"/>
    </row>
    <row r="379" spans="2:2" x14ac:dyDescent="0.2">
      <c r="B379" s="354"/>
    </row>
    <row r="380" spans="2:2" x14ac:dyDescent="0.2">
      <c r="B380" s="354"/>
    </row>
    <row r="381" spans="2:2" x14ac:dyDescent="0.2">
      <c r="B381" s="354"/>
    </row>
    <row r="382" spans="2:2" x14ac:dyDescent="0.2">
      <c r="B382" s="354"/>
    </row>
    <row r="383" spans="2:2" x14ac:dyDescent="0.2">
      <c r="B383" s="354"/>
    </row>
    <row r="384" spans="2:2" x14ac:dyDescent="0.2">
      <c r="B384" s="354"/>
    </row>
    <row r="385" spans="2:2" x14ac:dyDescent="0.2">
      <c r="B385" s="354"/>
    </row>
    <row r="386" spans="2:2" x14ac:dyDescent="0.2">
      <c r="B386" s="354"/>
    </row>
    <row r="387" spans="2:2" x14ac:dyDescent="0.2">
      <c r="B387" s="354"/>
    </row>
    <row r="388" spans="2:2" x14ac:dyDescent="0.2">
      <c r="B388" s="354"/>
    </row>
    <row r="389" spans="2:2" x14ac:dyDescent="0.2">
      <c r="B389" s="354"/>
    </row>
    <row r="390" spans="2:2" x14ac:dyDescent="0.2">
      <c r="B390" s="354"/>
    </row>
    <row r="391" spans="2:2" x14ac:dyDescent="0.2">
      <c r="B391" s="354"/>
    </row>
    <row r="392" spans="2:2" x14ac:dyDescent="0.2">
      <c r="B392" s="354"/>
    </row>
    <row r="393" spans="2:2" x14ac:dyDescent="0.2">
      <c r="B393" s="354"/>
    </row>
    <row r="394" spans="2:2" x14ac:dyDescent="0.2">
      <c r="B394" s="354"/>
    </row>
    <row r="395" spans="2:2" x14ac:dyDescent="0.2">
      <c r="B395" s="354"/>
    </row>
    <row r="396" spans="2:2" x14ac:dyDescent="0.2">
      <c r="B396" s="354"/>
    </row>
    <row r="397" spans="2:2" x14ac:dyDescent="0.2">
      <c r="B397" s="354"/>
    </row>
    <row r="398" spans="2:2" x14ac:dyDescent="0.2">
      <c r="B398" s="354"/>
    </row>
    <row r="399" spans="2:2" x14ac:dyDescent="0.2">
      <c r="B399" s="354"/>
    </row>
    <row r="400" spans="2:2" x14ac:dyDescent="0.2">
      <c r="B400" s="354"/>
    </row>
    <row r="401" spans="2:2" x14ac:dyDescent="0.2">
      <c r="B401" s="354"/>
    </row>
    <row r="402" spans="2:2" x14ac:dyDescent="0.2">
      <c r="B402" s="354"/>
    </row>
    <row r="403" spans="2:2" x14ac:dyDescent="0.2">
      <c r="B403" s="354"/>
    </row>
    <row r="404" spans="2:2" x14ac:dyDescent="0.2">
      <c r="B404" s="354"/>
    </row>
    <row r="405" spans="2:2" x14ac:dyDescent="0.2">
      <c r="B405" s="354"/>
    </row>
    <row r="406" spans="2:2" x14ac:dyDescent="0.2">
      <c r="B406" s="354"/>
    </row>
    <row r="407" spans="2:2" x14ac:dyDescent="0.2">
      <c r="B407" s="354"/>
    </row>
    <row r="408" spans="2:2" x14ac:dyDescent="0.2">
      <c r="B408" s="354"/>
    </row>
    <row r="409" spans="2:2" x14ac:dyDescent="0.2">
      <c r="B409" s="354"/>
    </row>
    <row r="410" spans="2:2" x14ac:dyDescent="0.2">
      <c r="B410" s="354"/>
    </row>
    <row r="411" spans="2:2" x14ac:dyDescent="0.2">
      <c r="B411" s="354"/>
    </row>
    <row r="412" spans="2:2" x14ac:dyDescent="0.2">
      <c r="B412" s="354"/>
    </row>
    <row r="413" spans="2:2" x14ac:dyDescent="0.2">
      <c r="B413" s="354"/>
    </row>
    <row r="414" spans="2:2" x14ac:dyDescent="0.2">
      <c r="B414" s="354"/>
    </row>
    <row r="415" spans="2:2" x14ac:dyDescent="0.2">
      <c r="B415" s="354"/>
    </row>
    <row r="416" spans="2:2" x14ac:dyDescent="0.2">
      <c r="B416" s="354"/>
    </row>
    <row r="417" spans="2:2" x14ac:dyDescent="0.2">
      <c r="B417" s="354"/>
    </row>
    <row r="418" spans="2:2" x14ac:dyDescent="0.2">
      <c r="B418" s="354"/>
    </row>
    <row r="419" spans="2:2" x14ac:dyDescent="0.2">
      <c r="B419" s="354"/>
    </row>
    <row r="420" spans="2:2" x14ac:dyDescent="0.2">
      <c r="B420" s="354"/>
    </row>
    <row r="421" spans="2:2" x14ac:dyDescent="0.2">
      <c r="B421" s="354"/>
    </row>
    <row r="422" spans="2:2" x14ac:dyDescent="0.2">
      <c r="B422" s="354"/>
    </row>
    <row r="423" spans="2:2" x14ac:dyDescent="0.2">
      <c r="B423" s="354"/>
    </row>
    <row r="424" spans="2:2" x14ac:dyDescent="0.2">
      <c r="B424" s="354"/>
    </row>
    <row r="425" spans="2:2" x14ac:dyDescent="0.2">
      <c r="B425" s="354"/>
    </row>
    <row r="426" spans="2:2" x14ac:dyDescent="0.2">
      <c r="B426" s="354"/>
    </row>
    <row r="427" spans="2:2" x14ac:dyDescent="0.2">
      <c r="B427" s="354"/>
    </row>
    <row r="428" spans="2:2" x14ac:dyDescent="0.2">
      <c r="B428" s="354"/>
    </row>
    <row r="429" spans="2:2" x14ac:dyDescent="0.2">
      <c r="B429" s="354"/>
    </row>
    <row r="430" spans="2:2" x14ac:dyDescent="0.2">
      <c r="B430" s="354"/>
    </row>
    <row r="431" spans="2:2" x14ac:dyDescent="0.2">
      <c r="B431" s="354"/>
    </row>
    <row r="432" spans="2:2" x14ac:dyDescent="0.2">
      <c r="B432" s="354"/>
    </row>
    <row r="433" spans="2:2" x14ac:dyDescent="0.2">
      <c r="B433" s="354"/>
    </row>
    <row r="434" spans="2:2" x14ac:dyDescent="0.2">
      <c r="B434" s="354"/>
    </row>
    <row r="435" spans="2:2" x14ac:dyDescent="0.2">
      <c r="B435" s="354"/>
    </row>
    <row r="436" spans="2:2" x14ac:dyDescent="0.2">
      <c r="B436" s="354"/>
    </row>
    <row r="437" spans="2:2" x14ac:dyDescent="0.2">
      <c r="B437" s="354"/>
    </row>
    <row r="438" spans="2:2" x14ac:dyDescent="0.2">
      <c r="B438" s="354"/>
    </row>
    <row r="439" spans="2:2" x14ac:dyDescent="0.2">
      <c r="B439" s="354"/>
    </row>
    <row r="440" spans="2:2" x14ac:dyDescent="0.2">
      <c r="B440" s="354"/>
    </row>
    <row r="441" spans="2:2" x14ac:dyDescent="0.2">
      <c r="B441" s="354"/>
    </row>
    <row r="442" spans="2:2" x14ac:dyDescent="0.2">
      <c r="B442" s="354"/>
    </row>
    <row r="443" spans="2:2" x14ac:dyDescent="0.2">
      <c r="B443" s="354"/>
    </row>
    <row r="444" spans="2:2" x14ac:dyDescent="0.2">
      <c r="B444" s="354"/>
    </row>
    <row r="445" spans="2:2" x14ac:dyDescent="0.2">
      <c r="B445" s="354"/>
    </row>
    <row r="446" spans="2:2" x14ac:dyDescent="0.2">
      <c r="B446" s="354"/>
    </row>
    <row r="447" spans="2:2" x14ac:dyDescent="0.2">
      <c r="B447" s="354"/>
    </row>
    <row r="448" spans="2:2" x14ac:dyDescent="0.2">
      <c r="B448" s="354"/>
    </row>
    <row r="449" spans="2:2" x14ac:dyDescent="0.2">
      <c r="B449" s="354"/>
    </row>
    <row r="450" spans="2:2" x14ac:dyDescent="0.2">
      <c r="B450" s="354"/>
    </row>
    <row r="451" spans="2:2" x14ac:dyDescent="0.2">
      <c r="B451" s="354"/>
    </row>
    <row r="452" spans="2:2" x14ac:dyDescent="0.2">
      <c r="B452" s="354"/>
    </row>
    <row r="453" spans="2:2" x14ac:dyDescent="0.2">
      <c r="B453" s="354"/>
    </row>
    <row r="454" spans="2:2" x14ac:dyDescent="0.2">
      <c r="B454" s="354"/>
    </row>
    <row r="455" spans="2:2" x14ac:dyDescent="0.2">
      <c r="B455" s="354"/>
    </row>
    <row r="456" spans="2:2" x14ac:dyDescent="0.2">
      <c r="B456" s="354"/>
    </row>
    <row r="457" spans="2:2" x14ac:dyDescent="0.2">
      <c r="B457" s="354"/>
    </row>
    <row r="458" spans="2:2" x14ac:dyDescent="0.2">
      <c r="B458" s="354"/>
    </row>
    <row r="459" spans="2:2" x14ac:dyDescent="0.2">
      <c r="B459" s="354"/>
    </row>
    <row r="460" spans="2:2" x14ac:dyDescent="0.2">
      <c r="B460" s="354"/>
    </row>
    <row r="461" spans="2:2" x14ac:dyDescent="0.2">
      <c r="B461" s="354"/>
    </row>
    <row r="462" spans="2:2" x14ac:dyDescent="0.2">
      <c r="B462" s="354"/>
    </row>
    <row r="463" spans="2:2" x14ac:dyDescent="0.2">
      <c r="B463" s="354"/>
    </row>
    <row r="464" spans="2:2" x14ac:dyDescent="0.2">
      <c r="B464" s="354"/>
    </row>
    <row r="465" spans="2:2" x14ac:dyDescent="0.2">
      <c r="B465" s="354"/>
    </row>
    <row r="466" spans="2:2" x14ac:dyDescent="0.2">
      <c r="B466" s="354"/>
    </row>
    <row r="467" spans="2:2" x14ac:dyDescent="0.2">
      <c r="B467" s="354"/>
    </row>
    <row r="468" spans="2:2" x14ac:dyDescent="0.2">
      <c r="B468" s="354"/>
    </row>
    <row r="469" spans="2:2" x14ac:dyDescent="0.2">
      <c r="B469" s="354"/>
    </row>
    <row r="470" spans="2:2" x14ac:dyDescent="0.2">
      <c r="B470" s="354"/>
    </row>
    <row r="471" spans="2:2" x14ac:dyDescent="0.2">
      <c r="B471" s="354"/>
    </row>
    <row r="472" spans="2:2" x14ac:dyDescent="0.2">
      <c r="B472" s="354"/>
    </row>
    <row r="473" spans="2:2" x14ac:dyDescent="0.2">
      <c r="B473" s="354"/>
    </row>
    <row r="474" spans="2:2" x14ac:dyDescent="0.2">
      <c r="B474" s="354"/>
    </row>
    <row r="475" spans="2:2" x14ac:dyDescent="0.2">
      <c r="B475" s="354"/>
    </row>
    <row r="476" spans="2:2" x14ac:dyDescent="0.2">
      <c r="B476" s="354"/>
    </row>
    <row r="477" spans="2:2" x14ac:dyDescent="0.2">
      <c r="B477" s="354"/>
    </row>
    <row r="478" spans="2:2" x14ac:dyDescent="0.2">
      <c r="B478" s="354"/>
    </row>
    <row r="479" spans="2:2" x14ac:dyDescent="0.2">
      <c r="B479" s="354"/>
    </row>
    <row r="480" spans="2:2" x14ac:dyDescent="0.2">
      <c r="B480" s="354"/>
    </row>
    <row r="481" spans="2:2" x14ac:dyDescent="0.2">
      <c r="B481" s="354"/>
    </row>
    <row r="482" spans="2:2" x14ac:dyDescent="0.2">
      <c r="B482" s="354"/>
    </row>
    <row r="483" spans="2:2" x14ac:dyDescent="0.2">
      <c r="B483" s="354"/>
    </row>
    <row r="484" spans="2:2" x14ac:dyDescent="0.2">
      <c r="B484" s="354"/>
    </row>
    <row r="485" spans="2:2" x14ac:dyDescent="0.2">
      <c r="B485" s="354"/>
    </row>
    <row r="486" spans="2:2" x14ac:dyDescent="0.2">
      <c r="B486" s="354"/>
    </row>
    <row r="487" spans="2:2" x14ac:dyDescent="0.2">
      <c r="B487" s="354"/>
    </row>
    <row r="488" spans="2:2" x14ac:dyDescent="0.2">
      <c r="B488" s="354"/>
    </row>
    <row r="489" spans="2:2" x14ac:dyDescent="0.2">
      <c r="B489" s="354"/>
    </row>
    <row r="490" spans="2:2" x14ac:dyDescent="0.2">
      <c r="B490" s="354"/>
    </row>
    <row r="491" spans="2:2" x14ac:dyDescent="0.2">
      <c r="B491" s="354"/>
    </row>
    <row r="492" spans="2:2" x14ac:dyDescent="0.2">
      <c r="B492" s="354"/>
    </row>
    <row r="493" spans="2:2" x14ac:dyDescent="0.2">
      <c r="B493" s="354"/>
    </row>
    <row r="494" spans="2:2" x14ac:dyDescent="0.2">
      <c r="B494" s="354"/>
    </row>
    <row r="495" spans="2:2" x14ac:dyDescent="0.2">
      <c r="B495" s="354"/>
    </row>
    <row r="496" spans="2:2" x14ac:dyDescent="0.2">
      <c r="B496" s="354"/>
    </row>
    <row r="497" spans="2:2" x14ac:dyDescent="0.2">
      <c r="B497" s="354"/>
    </row>
    <row r="498" spans="2:2" x14ac:dyDescent="0.2">
      <c r="B498" s="354"/>
    </row>
    <row r="499" spans="2:2" x14ac:dyDescent="0.2">
      <c r="B499" s="354"/>
    </row>
    <row r="500" spans="2:2" x14ac:dyDescent="0.2">
      <c r="B500" s="354"/>
    </row>
    <row r="501" spans="2:2" x14ac:dyDescent="0.2">
      <c r="B501" s="354"/>
    </row>
    <row r="502" spans="2:2" x14ac:dyDescent="0.2">
      <c r="B502" s="354"/>
    </row>
    <row r="503" spans="2:2" x14ac:dyDescent="0.2">
      <c r="B503" s="354"/>
    </row>
    <row r="504" spans="2:2" x14ac:dyDescent="0.2">
      <c r="B504" s="354"/>
    </row>
    <row r="505" spans="2:2" x14ac:dyDescent="0.2">
      <c r="B505" s="354"/>
    </row>
    <row r="506" spans="2:2" x14ac:dyDescent="0.2">
      <c r="B506" s="354"/>
    </row>
    <row r="507" spans="2:2" x14ac:dyDescent="0.2">
      <c r="B507" s="354"/>
    </row>
    <row r="508" spans="2:2" x14ac:dyDescent="0.2">
      <c r="B508" s="354"/>
    </row>
    <row r="509" spans="2:2" x14ac:dyDescent="0.2">
      <c r="B509" s="354"/>
    </row>
    <row r="510" spans="2:2" x14ac:dyDescent="0.2">
      <c r="B510" s="354"/>
    </row>
    <row r="511" spans="2:2" x14ac:dyDescent="0.2">
      <c r="B511" s="354"/>
    </row>
    <row r="512" spans="2:2" x14ac:dyDescent="0.2">
      <c r="B512" s="354"/>
    </row>
    <row r="513" spans="2:2" x14ac:dyDescent="0.2">
      <c r="B513" s="354"/>
    </row>
    <row r="514" spans="2:2" x14ac:dyDescent="0.2">
      <c r="B514" s="354"/>
    </row>
    <row r="515" spans="2:2" x14ac:dyDescent="0.2">
      <c r="B515" s="354"/>
    </row>
    <row r="516" spans="2:2" x14ac:dyDescent="0.2">
      <c r="B516" s="354"/>
    </row>
    <row r="517" spans="2:2" x14ac:dyDescent="0.2">
      <c r="B517" s="354"/>
    </row>
    <row r="518" spans="2:2" x14ac:dyDescent="0.2">
      <c r="B518" s="354"/>
    </row>
    <row r="519" spans="2:2" x14ac:dyDescent="0.2">
      <c r="B519" s="354"/>
    </row>
    <row r="520" spans="2:2" x14ac:dyDescent="0.2">
      <c r="B520" s="354"/>
    </row>
    <row r="521" spans="2:2" x14ac:dyDescent="0.2">
      <c r="B521" s="354"/>
    </row>
    <row r="522" spans="2:2" x14ac:dyDescent="0.2">
      <c r="B522" s="354"/>
    </row>
    <row r="523" spans="2:2" x14ac:dyDescent="0.2">
      <c r="B523" s="354"/>
    </row>
    <row r="524" spans="2:2" x14ac:dyDescent="0.2">
      <c r="B524" s="354"/>
    </row>
    <row r="525" spans="2:2" x14ac:dyDescent="0.2">
      <c r="B525" s="354"/>
    </row>
    <row r="526" spans="2:2" x14ac:dyDescent="0.2">
      <c r="B526" s="354"/>
    </row>
    <row r="527" spans="2:2" x14ac:dyDescent="0.2">
      <c r="B527" s="354"/>
    </row>
    <row r="528" spans="2:2" x14ac:dyDescent="0.2">
      <c r="B528" s="354"/>
    </row>
    <row r="529" spans="2:2" x14ac:dyDescent="0.2">
      <c r="B529" s="354"/>
    </row>
    <row r="530" spans="2:2" x14ac:dyDescent="0.2">
      <c r="B530" s="354"/>
    </row>
    <row r="531" spans="2:2" x14ac:dyDescent="0.2">
      <c r="B531" s="354"/>
    </row>
    <row r="532" spans="2:2" x14ac:dyDescent="0.2">
      <c r="B532" s="354"/>
    </row>
    <row r="533" spans="2:2" x14ac:dyDescent="0.2">
      <c r="B533" s="354"/>
    </row>
    <row r="534" spans="2:2" x14ac:dyDescent="0.2">
      <c r="B534" s="354"/>
    </row>
    <row r="535" spans="2:2" x14ac:dyDescent="0.2">
      <c r="B535" s="354"/>
    </row>
    <row r="536" spans="2:2" x14ac:dyDescent="0.2">
      <c r="B536" s="354"/>
    </row>
    <row r="537" spans="2:2" x14ac:dyDescent="0.2">
      <c r="B537" s="354"/>
    </row>
    <row r="538" spans="2:2" x14ac:dyDescent="0.2">
      <c r="B538" s="354"/>
    </row>
    <row r="539" spans="2:2" x14ac:dyDescent="0.2">
      <c r="B539" s="354"/>
    </row>
    <row r="540" spans="2:2" x14ac:dyDescent="0.2">
      <c r="B540" s="354"/>
    </row>
    <row r="541" spans="2:2" x14ac:dyDescent="0.2">
      <c r="B541" s="354"/>
    </row>
    <row r="542" spans="2:2" x14ac:dyDescent="0.2">
      <c r="B542" s="354"/>
    </row>
    <row r="543" spans="2:2" x14ac:dyDescent="0.2">
      <c r="B543" s="354"/>
    </row>
    <row r="544" spans="2:2" x14ac:dyDescent="0.2">
      <c r="B544" s="354"/>
    </row>
    <row r="545" spans="2:2" x14ac:dyDescent="0.2">
      <c r="B545" s="354"/>
    </row>
    <row r="546" spans="2:2" x14ac:dyDescent="0.2">
      <c r="B546" s="354"/>
    </row>
    <row r="547" spans="2:2" x14ac:dyDescent="0.2">
      <c r="B547" s="354"/>
    </row>
    <row r="548" spans="2:2" x14ac:dyDescent="0.2">
      <c r="B548" s="354"/>
    </row>
    <row r="549" spans="2:2" x14ac:dyDescent="0.2">
      <c r="B549" s="354"/>
    </row>
    <row r="550" spans="2:2" x14ac:dyDescent="0.2">
      <c r="B550" s="354"/>
    </row>
    <row r="551" spans="2:2" x14ac:dyDescent="0.2">
      <c r="B551" s="354"/>
    </row>
    <row r="552" spans="2:2" x14ac:dyDescent="0.2">
      <c r="B552" s="354"/>
    </row>
    <row r="553" spans="2:2" x14ac:dyDescent="0.2">
      <c r="B553" s="354"/>
    </row>
    <row r="554" spans="2:2" x14ac:dyDescent="0.2">
      <c r="B554" s="354"/>
    </row>
    <row r="555" spans="2:2" x14ac:dyDescent="0.2">
      <c r="B555" s="354"/>
    </row>
    <row r="556" spans="2:2" x14ac:dyDescent="0.2">
      <c r="B556" s="354"/>
    </row>
    <row r="557" spans="2:2" x14ac:dyDescent="0.2">
      <c r="B557" s="354"/>
    </row>
    <row r="558" spans="2:2" x14ac:dyDescent="0.2">
      <c r="B558" s="354"/>
    </row>
    <row r="559" spans="2:2" x14ac:dyDescent="0.2">
      <c r="B559" s="354"/>
    </row>
    <row r="560" spans="2:2" x14ac:dyDescent="0.2">
      <c r="B560" s="354"/>
    </row>
    <row r="561" spans="2:2" x14ac:dyDescent="0.2">
      <c r="B561" s="354"/>
    </row>
    <row r="562" spans="2:2" x14ac:dyDescent="0.2">
      <c r="B562" s="354"/>
    </row>
    <row r="563" spans="2:2" x14ac:dyDescent="0.2">
      <c r="B563" s="354"/>
    </row>
    <row r="564" spans="2:2" x14ac:dyDescent="0.2">
      <c r="B564" s="354"/>
    </row>
    <row r="565" spans="2:2" x14ac:dyDescent="0.2">
      <c r="B565" s="354"/>
    </row>
    <row r="566" spans="2:2" x14ac:dyDescent="0.2">
      <c r="B566" s="354"/>
    </row>
    <row r="567" spans="2:2" x14ac:dyDescent="0.2">
      <c r="B567" s="354"/>
    </row>
    <row r="568" spans="2:2" x14ac:dyDescent="0.2">
      <c r="B568" s="354"/>
    </row>
    <row r="569" spans="2:2" x14ac:dyDescent="0.2">
      <c r="B569" s="354"/>
    </row>
    <row r="570" spans="2:2" x14ac:dyDescent="0.2">
      <c r="B570" s="354"/>
    </row>
    <row r="571" spans="2:2" x14ac:dyDescent="0.2">
      <c r="B571" s="354"/>
    </row>
    <row r="572" spans="2:2" x14ac:dyDescent="0.2">
      <c r="B572" s="354"/>
    </row>
    <row r="573" spans="2:2" x14ac:dyDescent="0.2">
      <c r="B573" s="354"/>
    </row>
    <row r="574" spans="2:2" x14ac:dyDescent="0.2">
      <c r="B574" s="354"/>
    </row>
    <row r="575" spans="2:2" x14ac:dyDescent="0.2">
      <c r="B575" s="354"/>
    </row>
    <row r="576" spans="2:2" x14ac:dyDescent="0.2">
      <c r="B576" s="354"/>
    </row>
    <row r="577" spans="2:2" x14ac:dyDescent="0.2">
      <c r="B577" s="354"/>
    </row>
    <row r="578" spans="2:2" x14ac:dyDescent="0.2">
      <c r="B578" s="354"/>
    </row>
    <row r="579" spans="2:2" x14ac:dyDescent="0.2">
      <c r="B579" s="354"/>
    </row>
    <row r="580" spans="2:2" x14ac:dyDescent="0.2">
      <c r="B580" s="354"/>
    </row>
    <row r="581" spans="2:2" x14ac:dyDescent="0.2">
      <c r="B581" s="354"/>
    </row>
    <row r="582" spans="2:2" x14ac:dyDescent="0.2">
      <c r="B582" s="354"/>
    </row>
    <row r="583" spans="2:2" x14ac:dyDescent="0.2">
      <c r="B583" s="354"/>
    </row>
    <row r="584" spans="2:2" x14ac:dyDescent="0.2">
      <c r="B584" s="354"/>
    </row>
    <row r="585" spans="2:2" x14ac:dyDescent="0.2">
      <c r="B585" s="354"/>
    </row>
    <row r="586" spans="2:2" x14ac:dyDescent="0.2">
      <c r="B586" s="354"/>
    </row>
    <row r="587" spans="2:2" x14ac:dyDescent="0.2">
      <c r="B587" s="354"/>
    </row>
    <row r="588" spans="2:2" x14ac:dyDescent="0.2">
      <c r="B588" s="354"/>
    </row>
    <row r="589" spans="2:2" x14ac:dyDescent="0.2">
      <c r="B589" s="354"/>
    </row>
    <row r="590" spans="2:2" x14ac:dyDescent="0.2">
      <c r="B590" s="354"/>
    </row>
    <row r="591" spans="2:2" x14ac:dyDescent="0.2">
      <c r="B591" s="354"/>
    </row>
    <row r="592" spans="2:2" x14ac:dyDescent="0.2">
      <c r="B592" s="354"/>
    </row>
    <row r="593" spans="2:2" x14ac:dyDescent="0.2">
      <c r="B593" s="354"/>
    </row>
    <row r="594" spans="2:2" x14ac:dyDescent="0.2">
      <c r="B594" s="354"/>
    </row>
    <row r="595" spans="2:2" x14ac:dyDescent="0.2">
      <c r="B595" s="354"/>
    </row>
    <row r="596" spans="2:2" x14ac:dyDescent="0.2">
      <c r="B596" s="354"/>
    </row>
    <row r="597" spans="2:2" x14ac:dyDescent="0.2">
      <c r="B597" s="354"/>
    </row>
    <row r="598" spans="2:2" x14ac:dyDescent="0.2">
      <c r="B598" s="354"/>
    </row>
    <row r="599" spans="2:2" x14ac:dyDescent="0.2">
      <c r="B599" s="354"/>
    </row>
    <row r="600" spans="2:2" x14ac:dyDescent="0.2">
      <c r="B600" s="354"/>
    </row>
    <row r="601" spans="2:2" x14ac:dyDescent="0.2">
      <c r="B601" s="354"/>
    </row>
    <row r="602" spans="2:2" x14ac:dyDescent="0.2">
      <c r="B602" s="354"/>
    </row>
    <row r="603" spans="2:2" x14ac:dyDescent="0.2">
      <c r="B603" s="354"/>
    </row>
    <row r="604" spans="2:2" x14ac:dyDescent="0.2">
      <c r="B604" s="354"/>
    </row>
    <row r="605" spans="2:2" x14ac:dyDescent="0.2">
      <c r="B605" s="354"/>
    </row>
    <row r="606" spans="2:2" x14ac:dyDescent="0.2">
      <c r="B606" s="354"/>
    </row>
    <row r="607" spans="2:2" x14ac:dyDescent="0.2">
      <c r="B607" s="354"/>
    </row>
    <row r="608" spans="2:2" x14ac:dyDescent="0.2">
      <c r="B608" s="354"/>
    </row>
    <row r="609" spans="2:2" x14ac:dyDescent="0.2">
      <c r="B609" s="354"/>
    </row>
    <row r="610" spans="2:2" x14ac:dyDescent="0.2">
      <c r="B610" s="354"/>
    </row>
    <row r="611" spans="2:2" x14ac:dyDescent="0.2">
      <c r="B611" s="354"/>
    </row>
    <row r="612" spans="2:2" x14ac:dyDescent="0.2">
      <c r="B612" s="354"/>
    </row>
    <row r="613" spans="2:2" x14ac:dyDescent="0.2">
      <c r="B613" s="354"/>
    </row>
    <row r="614" spans="2:2" x14ac:dyDescent="0.2">
      <c r="B614" s="354"/>
    </row>
    <row r="615" spans="2:2" x14ac:dyDescent="0.2">
      <c r="B615" s="354"/>
    </row>
    <row r="616" spans="2:2" x14ac:dyDescent="0.2">
      <c r="B616" s="354"/>
    </row>
    <row r="617" spans="2:2" x14ac:dyDescent="0.2">
      <c r="B617" s="354"/>
    </row>
    <row r="618" spans="2:2" x14ac:dyDescent="0.2">
      <c r="B618" s="354"/>
    </row>
    <row r="619" spans="2:2" x14ac:dyDescent="0.2">
      <c r="B619" s="354"/>
    </row>
    <row r="620" spans="2:2" x14ac:dyDescent="0.2">
      <c r="B620" s="354"/>
    </row>
    <row r="621" spans="2:2" x14ac:dyDescent="0.2">
      <c r="B621" s="354"/>
    </row>
    <row r="622" spans="2:2" x14ac:dyDescent="0.2">
      <c r="B622" s="354"/>
    </row>
    <row r="623" spans="2:2" x14ac:dyDescent="0.2">
      <c r="B623" s="354"/>
    </row>
    <row r="624" spans="2:2" x14ac:dyDescent="0.2">
      <c r="B624" s="354"/>
    </row>
    <row r="625" spans="2:2" x14ac:dyDescent="0.2">
      <c r="B625" s="354"/>
    </row>
    <row r="626" spans="2:2" x14ac:dyDescent="0.2">
      <c r="B626" s="354"/>
    </row>
    <row r="627" spans="2:2" x14ac:dyDescent="0.2">
      <c r="B627" s="354"/>
    </row>
    <row r="628" spans="2:2" x14ac:dyDescent="0.2">
      <c r="B628" s="354"/>
    </row>
    <row r="629" spans="2:2" x14ac:dyDescent="0.2">
      <c r="B629" s="354"/>
    </row>
    <row r="630" spans="2:2" x14ac:dyDescent="0.2">
      <c r="B630" s="354"/>
    </row>
    <row r="631" spans="2:2" x14ac:dyDescent="0.2">
      <c r="B631" s="354"/>
    </row>
    <row r="632" spans="2:2" x14ac:dyDescent="0.2">
      <c r="B632" s="354"/>
    </row>
    <row r="633" spans="2:2" x14ac:dyDescent="0.2">
      <c r="B633" s="354"/>
    </row>
    <row r="634" spans="2:2" x14ac:dyDescent="0.2">
      <c r="B634" s="354"/>
    </row>
    <row r="635" spans="2:2" x14ac:dyDescent="0.2">
      <c r="B635" s="354"/>
    </row>
    <row r="636" spans="2:2" x14ac:dyDescent="0.2">
      <c r="B636" s="354"/>
    </row>
    <row r="637" spans="2:2" x14ac:dyDescent="0.2">
      <c r="B637" s="354"/>
    </row>
    <row r="638" spans="2:2" x14ac:dyDescent="0.2">
      <c r="B638" s="354"/>
    </row>
    <row r="639" spans="2:2" x14ac:dyDescent="0.2">
      <c r="B639" s="354"/>
    </row>
    <row r="640" spans="2:2" x14ac:dyDescent="0.2">
      <c r="B640" s="354"/>
    </row>
    <row r="641" spans="2:2" x14ac:dyDescent="0.2">
      <c r="B641" s="354"/>
    </row>
    <row r="642" spans="2:2" x14ac:dyDescent="0.2">
      <c r="B642" s="354"/>
    </row>
    <row r="643" spans="2:2" x14ac:dyDescent="0.2">
      <c r="B643" s="354"/>
    </row>
    <row r="644" spans="2:2" x14ac:dyDescent="0.2">
      <c r="B644" s="354"/>
    </row>
    <row r="645" spans="2:2" x14ac:dyDescent="0.2">
      <c r="B645" s="354"/>
    </row>
    <row r="646" spans="2:2" x14ac:dyDescent="0.2">
      <c r="B646" s="354"/>
    </row>
    <row r="647" spans="2:2" x14ac:dyDescent="0.2">
      <c r="B647" s="354"/>
    </row>
    <row r="648" spans="2:2" x14ac:dyDescent="0.2">
      <c r="B648" s="354"/>
    </row>
    <row r="649" spans="2:2" x14ac:dyDescent="0.2">
      <c r="B649" s="354"/>
    </row>
    <row r="650" spans="2:2" x14ac:dyDescent="0.2">
      <c r="B650" s="354"/>
    </row>
    <row r="651" spans="2:2" x14ac:dyDescent="0.2">
      <c r="B651" s="354"/>
    </row>
    <row r="652" spans="2:2" x14ac:dyDescent="0.2">
      <c r="B652" s="354"/>
    </row>
    <row r="653" spans="2:2" x14ac:dyDescent="0.2">
      <c r="B653" s="354"/>
    </row>
    <row r="654" spans="2:2" x14ac:dyDescent="0.2">
      <c r="B654" s="354"/>
    </row>
    <row r="655" spans="2:2" x14ac:dyDescent="0.2">
      <c r="B655" s="354"/>
    </row>
    <row r="656" spans="2:2" x14ac:dyDescent="0.2">
      <c r="B656" s="354"/>
    </row>
    <row r="657" spans="2:2" x14ac:dyDescent="0.2">
      <c r="B657" s="354"/>
    </row>
    <row r="658" spans="2:2" x14ac:dyDescent="0.2">
      <c r="B658" s="354"/>
    </row>
    <row r="659" spans="2:2" x14ac:dyDescent="0.2">
      <c r="B659" s="354"/>
    </row>
    <row r="660" spans="2:2" x14ac:dyDescent="0.2">
      <c r="B660" s="354"/>
    </row>
    <row r="661" spans="2:2" x14ac:dyDescent="0.2">
      <c r="B661" s="354"/>
    </row>
    <row r="662" spans="2:2" x14ac:dyDescent="0.2">
      <c r="B662" s="354"/>
    </row>
    <row r="663" spans="2:2" x14ac:dyDescent="0.2">
      <c r="B663" s="354"/>
    </row>
    <row r="664" spans="2:2" x14ac:dyDescent="0.2">
      <c r="B664" s="354"/>
    </row>
    <row r="665" spans="2:2" x14ac:dyDescent="0.2">
      <c r="B665" s="354"/>
    </row>
    <row r="666" spans="2:2" x14ac:dyDescent="0.2">
      <c r="B666" s="354"/>
    </row>
    <row r="667" spans="2:2" x14ac:dyDescent="0.2">
      <c r="B667" s="354"/>
    </row>
    <row r="668" spans="2:2" x14ac:dyDescent="0.2">
      <c r="B668" s="354"/>
    </row>
    <row r="669" spans="2:2" x14ac:dyDescent="0.2">
      <c r="B669" s="354"/>
    </row>
    <row r="670" spans="2:2" x14ac:dyDescent="0.2">
      <c r="B670" s="354"/>
    </row>
    <row r="671" spans="2:2" x14ac:dyDescent="0.2">
      <c r="B671" s="354"/>
    </row>
    <row r="672" spans="2:2" x14ac:dyDescent="0.2">
      <c r="B672" s="354"/>
    </row>
    <row r="673" spans="2:2" x14ac:dyDescent="0.2">
      <c r="B673" s="354"/>
    </row>
    <row r="674" spans="2:2" x14ac:dyDescent="0.2">
      <c r="B674" s="354"/>
    </row>
    <row r="675" spans="2:2" x14ac:dyDescent="0.2">
      <c r="B675" s="354"/>
    </row>
    <row r="676" spans="2:2" x14ac:dyDescent="0.2">
      <c r="B676" s="354"/>
    </row>
    <row r="677" spans="2:2" x14ac:dyDescent="0.2">
      <c r="B677" s="354"/>
    </row>
    <row r="678" spans="2:2" x14ac:dyDescent="0.2">
      <c r="B678" s="354"/>
    </row>
    <row r="679" spans="2:2" x14ac:dyDescent="0.2">
      <c r="B679" s="354"/>
    </row>
    <row r="680" spans="2:2" x14ac:dyDescent="0.2">
      <c r="B680" s="354"/>
    </row>
    <row r="681" spans="2:2" x14ac:dyDescent="0.2">
      <c r="B681" s="354"/>
    </row>
    <row r="682" spans="2:2" x14ac:dyDescent="0.2">
      <c r="B682" s="354"/>
    </row>
    <row r="683" spans="2:2" x14ac:dyDescent="0.2">
      <c r="B683" s="354"/>
    </row>
    <row r="684" spans="2:2" x14ac:dyDescent="0.2">
      <c r="B684" s="354"/>
    </row>
    <row r="685" spans="2:2" x14ac:dyDescent="0.2">
      <c r="B685" s="354"/>
    </row>
    <row r="686" spans="2:2" x14ac:dyDescent="0.2">
      <c r="B686" s="354"/>
    </row>
    <row r="687" spans="2:2" x14ac:dyDescent="0.2">
      <c r="B687" s="354"/>
    </row>
    <row r="688" spans="2:2" x14ac:dyDescent="0.2">
      <c r="B688" s="354"/>
    </row>
    <row r="689" spans="2:2" x14ac:dyDescent="0.2">
      <c r="B689" s="354"/>
    </row>
    <row r="690" spans="2:2" x14ac:dyDescent="0.2">
      <c r="B690" s="354"/>
    </row>
    <row r="691" spans="2:2" x14ac:dyDescent="0.2">
      <c r="B691" s="354"/>
    </row>
    <row r="692" spans="2:2" x14ac:dyDescent="0.2">
      <c r="B692" s="354"/>
    </row>
    <row r="693" spans="2:2" x14ac:dyDescent="0.2">
      <c r="B693" s="354"/>
    </row>
    <row r="694" spans="2:2" x14ac:dyDescent="0.2">
      <c r="B694" s="354"/>
    </row>
    <row r="695" spans="2:2" x14ac:dyDescent="0.2">
      <c r="B695" s="354"/>
    </row>
    <row r="696" spans="2:2" x14ac:dyDescent="0.2">
      <c r="B696" s="354"/>
    </row>
    <row r="697" spans="2:2" x14ac:dyDescent="0.2">
      <c r="B697" s="354"/>
    </row>
    <row r="698" spans="2:2" x14ac:dyDescent="0.2">
      <c r="B698" s="354"/>
    </row>
    <row r="699" spans="2:2" x14ac:dyDescent="0.2">
      <c r="B699" s="354"/>
    </row>
    <row r="700" spans="2:2" x14ac:dyDescent="0.2">
      <c r="B700" s="354"/>
    </row>
    <row r="701" spans="2:2" x14ac:dyDescent="0.2">
      <c r="B701" s="354"/>
    </row>
    <row r="702" spans="2:2" x14ac:dyDescent="0.2">
      <c r="B702" s="354"/>
    </row>
    <row r="703" spans="2:2" x14ac:dyDescent="0.2">
      <c r="B703" s="354"/>
    </row>
    <row r="704" spans="2:2" x14ac:dyDescent="0.2">
      <c r="B704" s="354"/>
    </row>
    <row r="705" spans="2:2" x14ac:dyDescent="0.2">
      <c r="B705" s="354"/>
    </row>
    <row r="706" spans="2:2" x14ac:dyDescent="0.2">
      <c r="B706" s="354"/>
    </row>
    <row r="707" spans="2:2" x14ac:dyDescent="0.2">
      <c r="B707" s="354"/>
    </row>
    <row r="708" spans="2:2" x14ac:dyDescent="0.2">
      <c r="B708" s="354"/>
    </row>
    <row r="709" spans="2:2" x14ac:dyDescent="0.2">
      <c r="B709" s="354"/>
    </row>
    <row r="710" spans="2:2" x14ac:dyDescent="0.2">
      <c r="B710" s="354"/>
    </row>
    <row r="711" spans="2:2" x14ac:dyDescent="0.2">
      <c r="B711" s="354"/>
    </row>
    <row r="712" spans="2:2" x14ac:dyDescent="0.2">
      <c r="B712" s="354"/>
    </row>
    <row r="713" spans="2:2" x14ac:dyDescent="0.2">
      <c r="B713" s="354"/>
    </row>
    <row r="714" spans="2:2" x14ac:dyDescent="0.2">
      <c r="B714" s="354"/>
    </row>
    <row r="715" spans="2:2" x14ac:dyDescent="0.2">
      <c r="B715" s="354"/>
    </row>
    <row r="716" spans="2:2" x14ac:dyDescent="0.2">
      <c r="B716" s="354"/>
    </row>
    <row r="717" spans="2:2" x14ac:dyDescent="0.2">
      <c r="B717" s="354"/>
    </row>
    <row r="718" spans="2:2" x14ac:dyDescent="0.2">
      <c r="B718" s="354"/>
    </row>
    <row r="719" spans="2:2" x14ac:dyDescent="0.2">
      <c r="B719" s="354"/>
    </row>
    <row r="720" spans="2:2" x14ac:dyDescent="0.2">
      <c r="B720" s="354"/>
    </row>
    <row r="721" spans="2:2" x14ac:dyDescent="0.2">
      <c r="B721" s="354"/>
    </row>
    <row r="722" spans="2:2" x14ac:dyDescent="0.2">
      <c r="B722" s="354"/>
    </row>
    <row r="723" spans="2:2" x14ac:dyDescent="0.2">
      <c r="B723" s="354"/>
    </row>
    <row r="724" spans="2:2" x14ac:dyDescent="0.2">
      <c r="B724" s="354"/>
    </row>
    <row r="725" spans="2:2" x14ac:dyDescent="0.2">
      <c r="B725" s="354"/>
    </row>
    <row r="726" spans="2:2" x14ac:dyDescent="0.2">
      <c r="B726" s="354"/>
    </row>
    <row r="727" spans="2:2" x14ac:dyDescent="0.2">
      <c r="B727" s="354"/>
    </row>
    <row r="728" spans="2:2" x14ac:dyDescent="0.2">
      <c r="B728" s="354"/>
    </row>
    <row r="729" spans="2:2" x14ac:dyDescent="0.2">
      <c r="B729" s="354"/>
    </row>
    <row r="730" spans="2:2" x14ac:dyDescent="0.2">
      <c r="B730" s="354"/>
    </row>
    <row r="731" spans="2:2" x14ac:dyDescent="0.2">
      <c r="B731" s="354"/>
    </row>
    <row r="732" spans="2:2" x14ac:dyDescent="0.2">
      <c r="B732" s="354"/>
    </row>
    <row r="733" spans="2:2" x14ac:dyDescent="0.2">
      <c r="B733" s="354"/>
    </row>
    <row r="734" spans="2:2" x14ac:dyDescent="0.2">
      <c r="B734" s="354"/>
    </row>
    <row r="735" spans="2:2" x14ac:dyDescent="0.2">
      <c r="B735" s="354"/>
    </row>
    <row r="736" spans="2:2" x14ac:dyDescent="0.2">
      <c r="B736" s="354"/>
    </row>
    <row r="737" spans="2:2" x14ac:dyDescent="0.2">
      <c r="B737" s="354"/>
    </row>
    <row r="738" spans="2:2" x14ac:dyDescent="0.2">
      <c r="B738" s="354"/>
    </row>
    <row r="739" spans="2:2" x14ac:dyDescent="0.2">
      <c r="B739" s="354"/>
    </row>
    <row r="740" spans="2:2" x14ac:dyDescent="0.2">
      <c r="B740" s="354"/>
    </row>
    <row r="741" spans="2:2" x14ac:dyDescent="0.2">
      <c r="B741" s="354"/>
    </row>
    <row r="742" spans="2:2" x14ac:dyDescent="0.2">
      <c r="B742" s="354"/>
    </row>
    <row r="743" spans="2:2" x14ac:dyDescent="0.2">
      <c r="B743" s="354"/>
    </row>
    <row r="744" spans="2:2" x14ac:dyDescent="0.2">
      <c r="B744" s="354"/>
    </row>
    <row r="745" spans="2:2" x14ac:dyDescent="0.2">
      <c r="B745" s="354"/>
    </row>
    <row r="746" spans="2:2" x14ac:dyDescent="0.2">
      <c r="B746" s="354"/>
    </row>
    <row r="747" spans="2:2" x14ac:dyDescent="0.2">
      <c r="B747" s="354"/>
    </row>
    <row r="748" spans="2:2" x14ac:dyDescent="0.2">
      <c r="B748" s="354"/>
    </row>
    <row r="749" spans="2:2" x14ac:dyDescent="0.2">
      <c r="B749" s="354"/>
    </row>
    <row r="750" spans="2:2" x14ac:dyDescent="0.2">
      <c r="B750" s="354"/>
    </row>
    <row r="751" spans="2:2" x14ac:dyDescent="0.2">
      <c r="B751" s="354"/>
    </row>
    <row r="752" spans="2:2" x14ac:dyDescent="0.2">
      <c r="B752" s="354"/>
    </row>
    <row r="753" spans="2:2" x14ac:dyDescent="0.2">
      <c r="B753" s="354"/>
    </row>
    <row r="754" spans="2:2" x14ac:dyDescent="0.2">
      <c r="B754" s="354"/>
    </row>
    <row r="755" spans="2:2" x14ac:dyDescent="0.2">
      <c r="B755" s="354"/>
    </row>
    <row r="756" spans="2:2" x14ac:dyDescent="0.2">
      <c r="B756" s="354"/>
    </row>
    <row r="757" spans="2:2" x14ac:dyDescent="0.2">
      <c r="B757" s="354"/>
    </row>
    <row r="758" spans="2:2" x14ac:dyDescent="0.2">
      <c r="B758" s="354"/>
    </row>
    <row r="759" spans="2:2" x14ac:dyDescent="0.2">
      <c r="B759" s="354"/>
    </row>
    <row r="760" spans="2:2" x14ac:dyDescent="0.2">
      <c r="B760" s="354"/>
    </row>
    <row r="761" spans="2:2" x14ac:dyDescent="0.2">
      <c r="B761" s="354"/>
    </row>
    <row r="762" spans="2:2" x14ac:dyDescent="0.2">
      <c r="B762" s="354"/>
    </row>
    <row r="763" spans="2:2" x14ac:dyDescent="0.2">
      <c r="B763" s="354"/>
    </row>
    <row r="764" spans="2:2" x14ac:dyDescent="0.2">
      <c r="B764" s="354"/>
    </row>
    <row r="765" spans="2:2" x14ac:dyDescent="0.2">
      <c r="B765" s="354"/>
    </row>
    <row r="766" spans="2:2" x14ac:dyDescent="0.2">
      <c r="B766" s="354"/>
    </row>
    <row r="767" spans="2:2" x14ac:dyDescent="0.2">
      <c r="B767" s="354"/>
    </row>
    <row r="768" spans="2:2" x14ac:dyDescent="0.2">
      <c r="B768" s="354"/>
    </row>
    <row r="769" spans="2:2" x14ac:dyDescent="0.2">
      <c r="B769" s="354"/>
    </row>
    <row r="770" spans="2:2" x14ac:dyDescent="0.2">
      <c r="B770" s="354"/>
    </row>
    <row r="771" spans="2:2" x14ac:dyDescent="0.2">
      <c r="B771" s="354"/>
    </row>
    <row r="772" spans="2:2" x14ac:dyDescent="0.2">
      <c r="B772" s="354"/>
    </row>
    <row r="773" spans="2:2" x14ac:dyDescent="0.2">
      <c r="B773" s="354"/>
    </row>
    <row r="774" spans="2:2" x14ac:dyDescent="0.2">
      <c r="B774" s="354"/>
    </row>
    <row r="775" spans="2:2" x14ac:dyDescent="0.2">
      <c r="B775" s="354"/>
    </row>
    <row r="776" spans="2:2" x14ac:dyDescent="0.2">
      <c r="B776" s="354"/>
    </row>
    <row r="777" spans="2:2" x14ac:dyDescent="0.2">
      <c r="B777" s="354"/>
    </row>
    <row r="778" spans="2:2" x14ac:dyDescent="0.2">
      <c r="B778" s="354"/>
    </row>
    <row r="779" spans="2:2" x14ac:dyDescent="0.2">
      <c r="B779" s="354"/>
    </row>
    <row r="780" spans="2:2" x14ac:dyDescent="0.2">
      <c r="B780" s="354"/>
    </row>
    <row r="781" spans="2:2" x14ac:dyDescent="0.2">
      <c r="B781" s="354"/>
    </row>
    <row r="782" spans="2:2" x14ac:dyDescent="0.2">
      <c r="B782" s="354"/>
    </row>
    <row r="783" spans="2:2" x14ac:dyDescent="0.2">
      <c r="B783" s="354"/>
    </row>
    <row r="784" spans="2:2" x14ac:dyDescent="0.2">
      <c r="B784" s="354"/>
    </row>
    <row r="785" spans="2:2" x14ac:dyDescent="0.2">
      <c r="B785" s="354"/>
    </row>
    <row r="786" spans="2:2" x14ac:dyDescent="0.2">
      <c r="B786" s="354"/>
    </row>
    <row r="787" spans="2:2" x14ac:dyDescent="0.2">
      <c r="B787" s="354"/>
    </row>
    <row r="788" spans="2:2" x14ac:dyDescent="0.2">
      <c r="B788" s="354"/>
    </row>
    <row r="789" spans="2:2" x14ac:dyDescent="0.2">
      <c r="B789" s="354"/>
    </row>
    <row r="790" spans="2:2" x14ac:dyDescent="0.2">
      <c r="B790" s="354"/>
    </row>
    <row r="791" spans="2:2" x14ac:dyDescent="0.2">
      <c r="B791" s="354"/>
    </row>
    <row r="792" spans="2:2" x14ac:dyDescent="0.2">
      <c r="B792" s="354"/>
    </row>
    <row r="793" spans="2:2" x14ac:dyDescent="0.2">
      <c r="B793" s="354"/>
    </row>
    <row r="794" spans="2:2" x14ac:dyDescent="0.2">
      <c r="B794" s="354"/>
    </row>
    <row r="795" spans="2:2" x14ac:dyDescent="0.2">
      <c r="B795" s="354"/>
    </row>
    <row r="796" spans="2:2" x14ac:dyDescent="0.2">
      <c r="B796" s="354"/>
    </row>
    <row r="797" spans="2:2" x14ac:dyDescent="0.2">
      <c r="B797" s="354"/>
    </row>
    <row r="798" spans="2:2" x14ac:dyDescent="0.2">
      <c r="B798" s="354"/>
    </row>
    <row r="799" spans="2:2" x14ac:dyDescent="0.2">
      <c r="B799" s="354"/>
    </row>
    <row r="800" spans="2:2" x14ac:dyDescent="0.2">
      <c r="B800" s="354"/>
    </row>
    <row r="801" spans="2:2" x14ac:dyDescent="0.2">
      <c r="B801" s="354"/>
    </row>
    <row r="802" spans="2:2" x14ac:dyDescent="0.2">
      <c r="B802" s="354"/>
    </row>
    <row r="803" spans="2:2" x14ac:dyDescent="0.2">
      <c r="B803" s="354"/>
    </row>
    <row r="804" spans="2:2" x14ac:dyDescent="0.2">
      <c r="B804" s="354"/>
    </row>
    <row r="805" spans="2:2" x14ac:dyDescent="0.2">
      <c r="B805" s="354"/>
    </row>
    <row r="806" spans="2:2" x14ac:dyDescent="0.2">
      <c r="B806" s="354"/>
    </row>
    <row r="807" spans="2:2" x14ac:dyDescent="0.2">
      <c r="B807" s="354"/>
    </row>
    <row r="808" spans="2:2" x14ac:dyDescent="0.2">
      <c r="B808" s="354"/>
    </row>
    <row r="809" spans="2:2" x14ac:dyDescent="0.2">
      <c r="B809" s="354"/>
    </row>
    <row r="810" spans="2:2" x14ac:dyDescent="0.2">
      <c r="B810" s="354"/>
    </row>
    <row r="811" spans="2:2" x14ac:dyDescent="0.2">
      <c r="B811" s="354"/>
    </row>
    <row r="812" spans="2:2" x14ac:dyDescent="0.2">
      <c r="B812" s="354"/>
    </row>
    <row r="813" spans="2:2" x14ac:dyDescent="0.2">
      <c r="B813" s="354"/>
    </row>
    <row r="814" spans="2:2" x14ac:dyDescent="0.2">
      <c r="B814" s="354"/>
    </row>
    <row r="815" spans="2:2" x14ac:dyDescent="0.2">
      <c r="B815" s="354"/>
    </row>
    <row r="816" spans="2:2" x14ac:dyDescent="0.2">
      <c r="B816" s="354"/>
    </row>
    <row r="817" spans="2:2" x14ac:dyDescent="0.2">
      <c r="B817" s="354"/>
    </row>
    <row r="818" spans="2:2" x14ac:dyDescent="0.2">
      <c r="B818" s="354"/>
    </row>
    <row r="819" spans="2:2" x14ac:dyDescent="0.2">
      <c r="B819" s="354"/>
    </row>
    <row r="820" spans="2:2" x14ac:dyDescent="0.2">
      <c r="B820" s="354"/>
    </row>
    <row r="821" spans="2:2" x14ac:dyDescent="0.2">
      <c r="B821" s="354"/>
    </row>
    <row r="822" spans="2:2" x14ac:dyDescent="0.2">
      <c r="B822" s="354"/>
    </row>
    <row r="823" spans="2:2" x14ac:dyDescent="0.2">
      <c r="B823" s="354"/>
    </row>
    <row r="824" spans="2:2" x14ac:dyDescent="0.2">
      <c r="B824" s="354"/>
    </row>
    <row r="825" spans="2:2" x14ac:dyDescent="0.2">
      <c r="B825" s="354"/>
    </row>
    <row r="826" spans="2:2" x14ac:dyDescent="0.2">
      <c r="B826" s="354"/>
    </row>
    <row r="827" spans="2:2" x14ac:dyDescent="0.2">
      <c r="B827" s="354"/>
    </row>
    <row r="828" spans="2:2" x14ac:dyDescent="0.2">
      <c r="B828" s="354"/>
    </row>
    <row r="829" spans="2:2" x14ac:dyDescent="0.2">
      <c r="B829" s="354"/>
    </row>
    <row r="830" spans="2:2" x14ac:dyDescent="0.2">
      <c r="B830" s="354"/>
    </row>
    <row r="831" spans="2:2" x14ac:dyDescent="0.2">
      <c r="B831" s="354"/>
    </row>
    <row r="832" spans="2:2" x14ac:dyDescent="0.2">
      <c r="B832" s="354"/>
    </row>
    <row r="833" spans="2:2" x14ac:dyDescent="0.2">
      <c r="B833" s="354"/>
    </row>
    <row r="834" spans="2:2" x14ac:dyDescent="0.2">
      <c r="B834" s="354"/>
    </row>
    <row r="835" spans="2:2" x14ac:dyDescent="0.2">
      <c r="B835" s="354"/>
    </row>
    <row r="836" spans="2:2" x14ac:dyDescent="0.2">
      <c r="B836" s="354"/>
    </row>
    <row r="837" spans="2:2" x14ac:dyDescent="0.2">
      <c r="B837" s="354"/>
    </row>
    <row r="838" spans="2:2" x14ac:dyDescent="0.2">
      <c r="B838" s="354"/>
    </row>
    <row r="839" spans="2:2" x14ac:dyDescent="0.2">
      <c r="B839" s="354"/>
    </row>
    <row r="840" spans="2:2" x14ac:dyDescent="0.2">
      <c r="B840" s="354"/>
    </row>
    <row r="841" spans="2:2" x14ac:dyDescent="0.2">
      <c r="B841" s="354"/>
    </row>
    <row r="842" spans="2:2" x14ac:dyDescent="0.2">
      <c r="B842" s="354"/>
    </row>
    <row r="843" spans="2:2" x14ac:dyDescent="0.2">
      <c r="B843" s="354"/>
    </row>
    <row r="844" spans="2:2" x14ac:dyDescent="0.2">
      <c r="B844" s="354"/>
    </row>
    <row r="845" spans="2:2" x14ac:dyDescent="0.2">
      <c r="B845" s="354"/>
    </row>
    <row r="846" spans="2:2" x14ac:dyDescent="0.2">
      <c r="B846" s="354"/>
    </row>
    <row r="847" spans="2:2" x14ac:dyDescent="0.2">
      <c r="B847" s="354"/>
    </row>
    <row r="848" spans="2:2" x14ac:dyDescent="0.2">
      <c r="B848" s="354"/>
    </row>
    <row r="849" spans="2:2" x14ac:dyDescent="0.2">
      <c r="B849" s="354"/>
    </row>
    <row r="850" spans="2:2" x14ac:dyDescent="0.2">
      <c r="B850" s="354"/>
    </row>
    <row r="851" spans="2:2" x14ac:dyDescent="0.2">
      <c r="B851" s="354"/>
    </row>
    <row r="852" spans="2:2" x14ac:dyDescent="0.2">
      <c r="B852" s="354"/>
    </row>
    <row r="853" spans="2:2" x14ac:dyDescent="0.2">
      <c r="B853" s="354"/>
    </row>
    <row r="854" spans="2:2" x14ac:dyDescent="0.2">
      <c r="B854" s="354"/>
    </row>
    <row r="855" spans="2:2" x14ac:dyDescent="0.2">
      <c r="B855" s="354"/>
    </row>
    <row r="856" spans="2:2" x14ac:dyDescent="0.2">
      <c r="B856" s="354"/>
    </row>
    <row r="857" spans="2:2" x14ac:dyDescent="0.2">
      <c r="B857" s="354"/>
    </row>
    <row r="858" spans="2:2" x14ac:dyDescent="0.2">
      <c r="B858" s="354"/>
    </row>
    <row r="859" spans="2:2" x14ac:dyDescent="0.2">
      <c r="B859" s="354"/>
    </row>
    <row r="860" spans="2:2" x14ac:dyDescent="0.2">
      <c r="B860" s="354"/>
    </row>
    <row r="861" spans="2:2" x14ac:dyDescent="0.2">
      <c r="B861" s="354"/>
    </row>
    <row r="862" spans="2:2" x14ac:dyDescent="0.2">
      <c r="B862" s="354"/>
    </row>
    <row r="863" spans="2:2" x14ac:dyDescent="0.2">
      <c r="B863" s="354"/>
    </row>
    <row r="864" spans="2:2" x14ac:dyDescent="0.2">
      <c r="B864" s="354"/>
    </row>
    <row r="865" spans="2:2" x14ac:dyDescent="0.2">
      <c r="B865" s="354"/>
    </row>
    <row r="866" spans="2:2" x14ac:dyDescent="0.2">
      <c r="B866" s="354"/>
    </row>
    <row r="867" spans="2:2" x14ac:dyDescent="0.2">
      <c r="B867" s="354"/>
    </row>
    <row r="868" spans="2:2" x14ac:dyDescent="0.2">
      <c r="B868" s="354"/>
    </row>
    <row r="869" spans="2:2" x14ac:dyDescent="0.2">
      <c r="B869" s="354"/>
    </row>
    <row r="870" spans="2:2" x14ac:dyDescent="0.2">
      <c r="B870" s="354"/>
    </row>
    <row r="871" spans="2:2" x14ac:dyDescent="0.2">
      <c r="B871" s="354"/>
    </row>
    <row r="872" spans="2:2" x14ac:dyDescent="0.2">
      <c r="B872" s="354"/>
    </row>
    <row r="873" spans="2:2" x14ac:dyDescent="0.2">
      <c r="B873" s="354"/>
    </row>
    <row r="874" spans="2:2" x14ac:dyDescent="0.2">
      <c r="B874" s="354"/>
    </row>
    <row r="875" spans="2:2" x14ac:dyDescent="0.2">
      <c r="B875" s="354"/>
    </row>
    <row r="876" spans="2:2" x14ac:dyDescent="0.2">
      <c r="B876" s="354"/>
    </row>
    <row r="877" spans="2:2" x14ac:dyDescent="0.2">
      <c r="B877" s="354"/>
    </row>
    <row r="878" spans="2:2" x14ac:dyDescent="0.2">
      <c r="B878" s="354"/>
    </row>
    <row r="879" spans="2:2" x14ac:dyDescent="0.2">
      <c r="B879" s="354"/>
    </row>
    <row r="880" spans="2:2" x14ac:dyDescent="0.2">
      <c r="B880" s="354"/>
    </row>
    <row r="881" spans="2:2" x14ac:dyDescent="0.2">
      <c r="B881" s="354"/>
    </row>
    <row r="882" spans="2:2" x14ac:dyDescent="0.2">
      <c r="B882" s="354"/>
    </row>
    <row r="883" spans="2:2" x14ac:dyDescent="0.2">
      <c r="B883" s="354"/>
    </row>
    <row r="884" spans="2:2" x14ac:dyDescent="0.2">
      <c r="B884" s="354"/>
    </row>
    <row r="885" spans="2:2" x14ac:dyDescent="0.2">
      <c r="B885" s="354"/>
    </row>
    <row r="886" spans="2:2" x14ac:dyDescent="0.2">
      <c r="B886" s="354"/>
    </row>
    <row r="887" spans="2:2" x14ac:dyDescent="0.2">
      <c r="B887" s="354"/>
    </row>
    <row r="888" spans="2:2" x14ac:dyDescent="0.2">
      <c r="B888" s="354"/>
    </row>
    <row r="889" spans="2:2" x14ac:dyDescent="0.2">
      <c r="B889" s="354"/>
    </row>
    <row r="890" spans="2:2" x14ac:dyDescent="0.2">
      <c r="B890" s="354"/>
    </row>
    <row r="891" spans="2:2" x14ac:dyDescent="0.2">
      <c r="B891" s="354"/>
    </row>
    <row r="892" spans="2:2" x14ac:dyDescent="0.2">
      <c r="B892" s="354"/>
    </row>
    <row r="893" spans="2:2" x14ac:dyDescent="0.2">
      <c r="B893" s="354"/>
    </row>
    <row r="894" spans="2:2" x14ac:dyDescent="0.2">
      <c r="B894" s="354"/>
    </row>
    <row r="895" spans="2:2" x14ac:dyDescent="0.2">
      <c r="B895" s="354"/>
    </row>
    <row r="896" spans="2:2" x14ac:dyDescent="0.2">
      <c r="B896" s="354"/>
    </row>
    <row r="897" spans="2:2" x14ac:dyDescent="0.2">
      <c r="B897" s="354"/>
    </row>
    <row r="898" spans="2:2" x14ac:dyDescent="0.2">
      <c r="B898" s="354"/>
    </row>
    <row r="899" spans="2:2" x14ac:dyDescent="0.2">
      <c r="B899" s="354"/>
    </row>
    <row r="900" spans="2:2" x14ac:dyDescent="0.2">
      <c r="B900" s="354"/>
    </row>
    <row r="901" spans="2:2" x14ac:dyDescent="0.2">
      <c r="B901" s="354"/>
    </row>
    <row r="902" spans="2:2" x14ac:dyDescent="0.2">
      <c r="B902" s="354"/>
    </row>
    <row r="903" spans="2:2" x14ac:dyDescent="0.2">
      <c r="B903" s="354"/>
    </row>
    <row r="904" spans="2:2" x14ac:dyDescent="0.2">
      <c r="B904" s="354"/>
    </row>
    <row r="905" spans="2:2" x14ac:dyDescent="0.2">
      <c r="B905" s="354"/>
    </row>
    <row r="906" spans="2:2" x14ac:dyDescent="0.2">
      <c r="B906" s="354"/>
    </row>
    <row r="907" spans="2:2" x14ac:dyDescent="0.2">
      <c r="B907" s="354"/>
    </row>
    <row r="908" spans="2:2" x14ac:dyDescent="0.2">
      <c r="B908" s="354"/>
    </row>
    <row r="909" spans="2:2" x14ac:dyDescent="0.2">
      <c r="B909" s="354"/>
    </row>
    <row r="910" spans="2:2" x14ac:dyDescent="0.2">
      <c r="B910" s="354"/>
    </row>
    <row r="911" spans="2:2" x14ac:dyDescent="0.2">
      <c r="B911" s="354"/>
    </row>
    <row r="912" spans="2:2" x14ac:dyDescent="0.2">
      <c r="B912" s="354"/>
    </row>
    <row r="913" spans="2:2" x14ac:dyDescent="0.2">
      <c r="B913" s="354"/>
    </row>
    <row r="914" spans="2:2" x14ac:dyDescent="0.2">
      <c r="B914" s="354"/>
    </row>
    <row r="915" spans="2:2" x14ac:dyDescent="0.2">
      <c r="B915" s="354"/>
    </row>
    <row r="916" spans="2:2" x14ac:dyDescent="0.2">
      <c r="B916" s="354"/>
    </row>
    <row r="917" spans="2:2" x14ac:dyDescent="0.2">
      <c r="B917" s="354"/>
    </row>
    <row r="918" spans="2:2" x14ac:dyDescent="0.2">
      <c r="B918" s="354"/>
    </row>
    <row r="919" spans="2:2" x14ac:dyDescent="0.2">
      <c r="B919" s="354"/>
    </row>
    <row r="920" spans="2:2" x14ac:dyDescent="0.2">
      <c r="B920" s="354"/>
    </row>
    <row r="921" spans="2:2" x14ac:dyDescent="0.2">
      <c r="B921" s="354"/>
    </row>
    <row r="922" spans="2:2" x14ac:dyDescent="0.2">
      <c r="B922" s="354"/>
    </row>
    <row r="923" spans="2:2" x14ac:dyDescent="0.2">
      <c r="B923" s="354"/>
    </row>
    <row r="924" spans="2:2" x14ac:dyDescent="0.2">
      <c r="B924" s="354"/>
    </row>
    <row r="925" spans="2:2" x14ac:dyDescent="0.2">
      <c r="B925" s="354"/>
    </row>
    <row r="926" spans="2:2" x14ac:dyDescent="0.2">
      <c r="B926" s="354"/>
    </row>
    <row r="927" spans="2:2" x14ac:dyDescent="0.2">
      <c r="B927" s="354"/>
    </row>
    <row r="928" spans="2:2" x14ac:dyDescent="0.2">
      <c r="B928" s="354"/>
    </row>
    <row r="929" spans="2:2" x14ac:dyDescent="0.2">
      <c r="B929" s="354"/>
    </row>
    <row r="930" spans="2:2" x14ac:dyDescent="0.2">
      <c r="B930" s="354"/>
    </row>
    <row r="931" spans="2:2" x14ac:dyDescent="0.2">
      <c r="B931" s="354"/>
    </row>
    <row r="932" spans="2:2" x14ac:dyDescent="0.2">
      <c r="B932" s="354"/>
    </row>
    <row r="933" spans="2:2" x14ac:dyDescent="0.2">
      <c r="B933" s="354"/>
    </row>
    <row r="934" spans="2:2" x14ac:dyDescent="0.2">
      <c r="B934" s="354"/>
    </row>
    <row r="935" spans="2:2" x14ac:dyDescent="0.2">
      <c r="B935" s="354"/>
    </row>
    <row r="936" spans="2:2" x14ac:dyDescent="0.2">
      <c r="B936" s="354"/>
    </row>
    <row r="937" spans="2:2" x14ac:dyDescent="0.2">
      <c r="B937" s="354"/>
    </row>
    <row r="938" spans="2:2" x14ac:dyDescent="0.2">
      <c r="B938" s="354"/>
    </row>
    <row r="939" spans="2:2" x14ac:dyDescent="0.2">
      <c r="B939" s="354"/>
    </row>
    <row r="940" spans="2:2" x14ac:dyDescent="0.2">
      <c r="B940" s="354"/>
    </row>
    <row r="941" spans="2:2" x14ac:dyDescent="0.2">
      <c r="B941" s="354"/>
    </row>
    <row r="942" spans="2:2" x14ac:dyDescent="0.2">
      <c r="B942" s="354"/>
    </row>
    <row r="943" spans="2:2" x14ac:dyDescent="0.2">
      <c r="B943" s="354"/>
    </row>
    <row r="944" spans="2:2" x14ac:dyDescent="0.2">
      <c r="B944" s="354"/>
    </row>
    <row r="945" spans="2:2" x14ac:dyDescent="0.2">
      <c r="B945" s="354"/>
    </row>
    <row r="946" spans="2:2" x14ac:dyDescent="0.2">
      <c r="B946" s="354"/>
    </row>
    <row r="947" spans="2:2" x14ac:dyDescent="0.2">
      <c r="B947" s="354"/>
    </row>
    <row r="948" spans="2:2" x14ac:dyDescent="0.2">
      <c r="B948" s="354"/>
    </row>
    <row r="949" spans="2:2" x14ac:dyDescent="0.2">
      <c r="B949" s="354"/>
    </row>
    <row r="950" spans="2:2" x14ac:dyDescent="0.2">
      <c r="B950" s="354"/>
    </row>
    <row r="951" spans="2:2" x14ac:dyDescent="0.2">
      <c r="B951" s="354"/>
    </row>
    <row r="952" spans="2:2" x14ac:dyDescent="0.2">
      <c r="B952" s="354"/>
    </row>
    <row r="953" spans="2:2" x14ac:dyDescent="0.2">
      <c r="B953" s="354"/>
    </row>
    <row r="954" spans="2:2" x14ac:dyDescent="0.2">
      <c r="B954" s="354"/>
    </row>
    <row r="955" spans="2:2" x14ac:dyDescent="0.2">
      <c r="B955" s="354"/>
    </row>
    <row r="956" spans="2:2" x14ac:dyDescent="0.2">
      <c r="B956" s="354"/>
    </row>
    <row r="957" spans="2:2" x14ac:dyDescent="0.2">
      <c r="B957" s="354"/>
    </row>
    <row r="958" spans="2:2" x14ac:dyDescent="0.2">
      <c r="B958" s="354"/>
    </row>
    <row r="959" spans="2:2" x14ac:dyDescent="0.2">
      <c r="B959" s="354"/>
    </row>
    <row r="960" spans="2:2" x14ac:dyDescent="0.2">
      <c r="B960" s="354"/>
    </row>
    <row r="961" spans="2:2" x14ac:dyDescent="0.2">
      <c r="B961" s="354"/>
    </row>
    <row r="962" spans="2:2" x14ac:dyDescent="0.2">
      <c r="B962" s="354"/>
    </row>
    <row r="963" spans="2:2" x14ac:dyDescent="0.2">
      <c r="B963" s="354"/>
    </row>
    <row r="964" spans="2:2" x14ac:dyDescent="0.2">
      <c r="B964" s="354"/>
    </row>
    <row r="965" spans="2:2" x14ac:dyDescent="0.2">
      <c r="B965" s="354"/>
    </row>
    <row r="966" spans="2:2" x14ac:dyDescent="0.2">
      <c r="B966" s="354"/>
    </row>
    <row r="967" spans="2:2" x14ac:dyDescent="0.2">
      <c r="B967" s="354"/>
    </row>
    <row r="968" spans="2:2" x14ac:dyDescent="0.2">
      <c r="B968" s="354"/>
    </row>
    <row r="969" spans="2:2" x14ac:dyDescent="0.2">
      <c r="B969" s="354"/>
    </row>
    <row r="970" spans="2:2" x14ac:dyDescent="0.2">
      <c r="B970" s="354"/>
    </row>
    <row r="971" spans="2:2" x14ac:dyDescent="0.2">
      <c r="B971" s="354"/>
    </row>
    <row r="972" spans="2:2" x14ac:dyDescent="0.2">
      <c r="B972" s="354"/>
    </row>
    <row r="973" spans="2:2" x14ac:dyDescent="0.2">
      <c r="B973" s="354"/>
    </row>
    <row r="974" spans="2:2" x14ac:dyDescent="0.2">
      <c r="B974" s="354"/>
    </row>
    <row r="975" spans="2:2" x14ac:dyDescent="0.2">
      <c r="B975" s="354"/>
    </row>
    <row r="976" spans="2:2" x14ac:dyDescent="0.2">
      <c r="B976" s="354"/>
    </row>
    <row r="977" spans="2:2" x14ac:dyDescent="0.2">
      <c r="B977" s="354"/>
    </row>
    <row r="978" spans="2:2" x14ac:dyDescent="0.2">
      <c r="B978" s="354"/>
    </row>
    <row r="979" spans="2:2" x14ac:dyDescent="0.2">
      <c r="B979" s="354"/>
    </row>
    <row r="980" spans="2:2" x14ac:dyDescent="0.2">
      <c r="B980" s="354"/>
    </row>
    <row r="981" spans="2:2" x14ac:dyDescent="0.2">
      <c r="B981" s="354"/>
    </row>
    <row r="982" spans="2:2" x14ac:dyDescent="0.2">
      <c r="B982" s="354"/>
    </row>
    <row r="983" spans="2:2" x14ac:dyDescent="0.2">
      <c r="B983" s="354"/>
    </row>
    <row r="984" spans="2:2" x14ac:dyDescent="0.2">
      <c r="B984" s="354"/>
    </row>
    <row r="985" spans="2:2" x14ac:dyDescent="0.2">
      <c r="B985" s="354"/>
    </row>
    <row r="986" spans="2:2" x14ac:dyDescent="0.2">
      <c r="B986" s="354"/>
    </row>
    <row r="987" spans="2:2" x14ac:dyDescent="0.2">
      <c r="B987" s="354"/>
    </row>
    <row r="988" spans="2:2" x14ac:dyDescent="0.2">
      <c r="B988" s="354"/>
    </row>
    <row r="989" spans="2:2" x14ac:dyDescent="0.2">
      <c r="B989" s="354"/>
    </row>
    <row r="990" spans="2:2" x14ac:dyDescent="0.2">
      <c r="B990" s="354"/>
    </row>
    <row r="991" spans="2:2" x14ac:dyDescent="0.2">
      <c r="B991" s="354"/>
    </row>
    <row r="992" spans="2:2" x14ac:dyDescent="0.2">
      <c r="B992" s="354"/>
    </row>
    <row r="993" spans="2:2" x14ac:dyDescent="0.2">
      <c r="B993" s="354"/>
    </row>
    <row r="994" spans="2:2" x14ac:dyDescent="0.2">
      <c r="B994" s="354"/>
    </row>
    <row r="995" spans="2:2" x14ac:dyDescent="0.2">
      <c r="B995" s="354"/>
    </row>
    <row r="996" spans="2:2" x14ac:dyDescent="0.2">
      <c r="B996" s="354"/>
    </row>
    <row r="997" spans="2:2" x14ac:dyDescent="0.2">
      <c r="B997" s="354"/>
    </row>
    <row r="998" spans="2:2" x14ac:dyDescent="0.2">
      <c r="B998" s="354"/>
    </row>
    <row r="999" spans="2:2" x14ac:dyDescent="0.2">
      <c r="B999" s="354"/>
    </row>
    <row r="1000" spans="2:2" x14ac:dyDescent="0.2">
      <c r="B1000" s="354"/>
    </row>
    <row r="1001" spans="2:2" x14ac:dyDescent="0.2">
      <c r="B1001" s="354"/>
    </row>
    <row r="1002" spans="2:2" x14ac:dyDescent="0.2">
      <c r="B1002" s="354"/>
    </row>
    <row r="1003" spans="2:2" x14ac:dyDescent="0.2">
      <c r="B1003" s="354"/>
    </row>
    <row r="1004" spans="2:2" x14ac:dyDescent="0.2">
      <c r="B1004" s="354"/>
    </row>
    <row r="1005" spans="2:2" x14ac:dyDescent="0.2">
      <c r="B1005" s="354"/>
    </row>
    <row r="1006" spans="2:2" x14ac:dyDescent="0.2">
      <c r="B1006" s="354"/>
    </row>
    <row r="1007" spans="2:2" x14ac:dyDescent="0.2">
      <c r="B1007" s="354"/>
    </row>
    <row r="1008" spans="2:2" x14ac:dyDescent="0.2">
      <c r="B1008" s="354"/>
    </row>
    <row r="1009" spans="2:2" x14ac:dyDescent="0.2">
      <c r="B1009" s="354"/>
    </row>
    <row r="1010" spans="2:2" x14ac:dyDescent="0.2">
      <c r="B1010" s="354"/>
    </row>
    <row r="1011" spans="2:2" x14ac:dyDescent="0.2">
      <c r="B1011" s="354"/>
    </row>
    <row r="1012" spans="2:2" x14ac:dyDescent="0.2">
      <c r="B1012" s="354"/>
    </row>
    <row r="1013" spans="2:2" x14ac:dyDescent="0.2">
      <c r="B1013" s="354"/>
    </row>
    <row r="1014" spans="2:2" x14ac:dyDescent="0.2">
      <c r="B1014" s="354"/>
    </row>
    <row r="1015" spans="2:2" x14ac:dyDescent="0.2">
      <c r="B1015" s="354"/>
    </row>
    <row r="1016" spans="2:2" x14ac:dyDescent="0.2">
      <c r="B1016" s="354"/>
    </row>
    <row r="1017" spans="2:2" x14ac:dyDescent="0.2">
      <c r="B1017" s="354"/>
    </row>
    <row r="1018" spans="2:2" x14ac:dyDescent="0.2">
      <c r="B1018" s="354"/>
    </row>
    <row r="1019" spans="2:2" x14ac:dyDescent="0.2">
      <c r="B1019" s="354"/>
    </row>
    <row r="1020" spans="2:2" x14ac:dyDescent="0.2">
      <c r="B1020" s="354"/>
    </row>
    <row r="1021" spans="2:2" x14ac:dyDescent="0.2">
      <c r="B1021" s="354"/>
    </row>
    <row r="1022" spans="2:2" x14ac:dyDescent="0.2">
      <c r="B1022" s="354"/>
    </row>
    <row r="1023" spans="2:2" x14ac:dyDescent="0.2">
      <c r="B1023" s="354"/>
    </row>
    <row r="1024" spans="2:2" x14ac:dyDescent="0.2">
      <c r="B1024" s="354"/>
    </row>
    <row r="1025" spans="2:2" x14ac:dyDescent="0.2">
      <c r="B1025" s="354"/>
    </row>
    <row r="1026" spans="2:2" x14ac:dyDescent="0.2">
      <c r="B1026" s="354"/>
    </row>
    <row r="1027" spans="2:2" x14ac:dyDescent="0.2">
      <c r="B1027" s="354"/>
    </row>
    <row r="1028" spans="2:2" x14ac:dyDescent="0.2">
      <c r="B1028" s="354"/>
    </row>
    <row r="1029" spans="2:2" x14ac:dyDescent="0.2">
      <c r="B1029" s="354"/>
    </row>
    <row r="1030" spans="2:2" x14ac:dyDescent="0.2">
      <c r="B1030" s="354"/>
    </row>
    <row r="1031" spans="2:2" x14ac:dyDescent="0.2">
      <c r="B1031" s="354"/>
    </row>
    <row r="1032" spans="2:2" x14ac:dyDescent="0.2">
      <c r="B1032" s="354"/>
    </row>
    <row r="1033" spans="2:2" x14ac:dyDescent="0.2">
      <c r="B1033" s="354"/>
    </row>
    <row r="1034" spans="2:2" x14ac:dyDescent="0.2">
      <c r="B1034" s="354"/>
    </row>
    <row r="1035" spans="2:2" x14ac:dyDescent="0.2">
      <c r="B1035" s="354"/>
    </row>
    <row r="1036" spans="2:2" x14ac:dyDescent="0.2">
      <c r="B1036" s="354"/>
    </row>
    <row r="1037" spans="2:2" x14ac:dyDescent="0.2">
      <c r="B1037" s="354"/>
    </row>
    <row r="1038" spans="2:2" x14ac:dyDescent="0.2">
      <c r="B1038" s="354"/>
    </row>
    <row r="1039" spans="2:2" x14ac:dyDescent="0.2">
      <c r="B1039" s="354"/>
    </row>
    <row r="1040" spans="2:2" x14ac:dyDescent="0.2">
      <c r="B1040" s="354"/>
    </row>
    <row r="1041" spans="2:2" x14ac:dyDescent="0.2">
      <c r="B1041" s="354"/>
    </row>
    <row r="1042" spans="2:2" x14ac:dyDescent="0.2">
      <c r="B1042" s="354"/>
    </row>
    <row r="1043" spans="2:2" x14ac:dyDescent="0.2">
      <c r="B1043" s="354"/>
    </row>
    <row r="1044" spans="2:2" x14ac:dyDescent="0.2">
      <c r="B1044" s="354"/>
    </row>
    <row r="1045" spans="2:2" x14ac:dyDescent="0.2">
      <c r="B1045" s="354"/>
    </row>
    <row r="1046" spans="2:2" x14ac:dyDescent="0.2">
      <c r="B1046" s="354"/>
    </row>
    <row r="1047" spans="2:2" x14ac:dyDescent="0.2">
      <c r="B1047" s="354"/>
    </row>
    <row r="1048" spans="2:2" x14ac:dyDescent="0.2">
      <c r="B1048" s="354"/>
    </row>
    <row r="1049" spans="2:2" x14ac:dyDescent="0.2">
      <c r="B1049" s="354"/>
    </row>
    <row r="1050" spans="2:2" x14ac:dyDescent="0.2">
      <c r="B1050" s="354"/>
    </row>
    <row r="1051" spans="2:2" x14ac:dyDescent="0.2">
      <c r="B1051" s="354"/>
    </row>
    <row r="1052" spans="2:2" x14ac:dyDescent="0.2">
      <c r="B1052" s="354"/>
    </row>
    <row r="1053" spans="2:2" x14ac:dyDescent="0.2">
      <c r="B1053" s="354"/>
    </row>
    <row r="1054" spans="2:2" x14ac:dyDescent="0.2">
      <c r="B1054" s="354"/>
    </row>
    <row r="1055" spans="2:2" x14ac:dyDescent="0.2">
      <c r="B1055" s="354"/>
    </row>
    <row r="1056" spans="2:2" x14ac:dyDescent="0.2">
      <c r="B1056" s="354"/>
    </row>
    <row r="1057" spans="2:2" x14ac:dyDescent="0.2">
      <c r="B1057" s="354"/>
    </row>
    <row r="1058" spans="2:2" x14ac:dyDescent="0.2">
      <c r="B1058" s="354"/>
    </row>
    <row r="1059" spans="2:2" x14ac:dyDescent="0.2">
      <c r="B1059" s="354"/>
    </row>
    <row r="1060" spans="2:2" x14ac:dyDescent="0.2">
      <c r="B1060" s="354"/>
    </row>
    <row r="1061" spans="2:2" x14ac:dyDescent="0.2">
      <c r="B1061" s="354"/>
    </row>
    <row r="1062" spans="2:2" x14ac:dyDescent="0.2">
      <c r="B1062" s="354"/>
    </row>
    <row r="1063" spans="2:2" x14ac:dyDescent="0.2">
      <c r="B1063" s="354"/>
    </row>
    <row r="1064" spans="2:2" x14ac:dyDescent="0.2">
      <c r="B1064" s="354"/>
    </row>
    <row r="1065" spans="2:2" x14ac:dyDescent="0.2">
      <c r="B1065" s="354"/>
    </row>
    <row r="1066" spans="2:2" x14ac:dyDescent="0.2">
      <c r="B1066" s="354"/>
    </row>
    <row r="1067" spans="2:2" x14ac:dyDescent="0.2">
      <c r="B1067" s="354"/>
    </row>
    <row r="1068" spans="2:2" x14ac:dyDescent="0.2">
      <c r="B1068" s="354"/>
    </row>
    <row r="1069" spans="2:2" x14ac:dyDescent="0.2">
      <c r="B1069" s="354"/>
    </row>
    <row r="1070" spans="2:2" x14ac:dyDescent="0.2">
      <c r="B1070" s="354"/>
    </row>
    <row r="1071" spans="2:2" x14ac:dyDescent="0.2">
      <c r="B1071" s="354"/>
    </row>
    <row r="1072" spans="2:2" x14ac:dyDescent="0.2">
      <c r="B1072" s="354"/>
    </row>
    <row r="1073" spans="2:2" x14ac:dyDescent="0.2">
      <c r="B1073" s="354"/>
    </row>
    <row r="1074" spans="2:2" x14ac:dyDescent="0.2">
      <c r="B1074" s="354"/>
    </row>
    <row r="1075" spans="2:2" x14ac:dyDescent="0.2">
      <c r="B1075" s="354"/>
    </row>
    <row r="1076" spans="2:2" x14ac:dyDescent="0.2">
      <c r="B1076" s="354"/>
    </row>
    <row r="1077" spans="2:2" x14ac:dyDescent="0.2">
      <c r="B1077" s="354"/>
    </row>
    <row r="1078" spans="2:2" x14ac:dyDescent="0.2">
      <c r="B1078" s="354"/>
    </row>
    <row r="1079" spans="2:2" x14ac:dyDescent="0.2">
      <c r="B1079" s="354"/>
    </row>
    <row r="1080" spans="2:2" x14ac:dyDescent="0.2">
      <c r="B1080" s="354"/>
    </row>
    <row r="1081" spans="2:2" x14ac:dyDescent="0.2">
      <c r="B1081" s="354"/>
    </row>
    <row r="1082" spans="2:2" x14ac:dyDescent="0.2">
      <c r="B1082" s="354"/>
    </row>
    <row r="1083" spans="2:2" x14ac:dyDescent="0.2">
      <c r="B1083" s="354"/>
    </row>
    <row r="1084" spans="2:2" x14ac:dyDescent="0.2">
      <c r="B1084" s="354"/>
    </row>
    <row r="1085" spans="2:2" x14ac:dyDescent="0.2">
      <c r="B1085" s="354"/>
    </row>
    <row r="1086" spans="2:2" x14ac:dyDescent="0.2">
      <c r="B1086" s="354"/>
    </row>
    <row r="1087" spans="2:2" x14ac:dyDescent="0.2">
      <c r="B1087" s="354"/>
    </row>
    <row r="1088" spans="2:2" x14ac:dyDescent="0.2">
      <c r="B1088" s="354"/>
    </row>
    <row r="1089" spans="2:2" x14ac:dyDescent="0.2">
      <c r="B1089" s="354"/>
    </row>
    <row r="1090" spans="2:2" x14ac:dyDescent="0.2">
      <c r="B1090" s="354"/>
    </row>
    <row r="1091" spans="2:2" x14ac:dyDescent="0.2">
      <c r="B1091" s="354"/>
    </row>
    <row r="1092" spans="2:2" x14ac:dyDescent="0.2">
      <c r="B1092" s="354"/>
    </row>
    <row r="1093" spans="2:2" x14ac:dyDescent="0.2">
      <c r="B1093" s="354"/>
    </row>
    <row r="1094" spans="2:2" x14ac:dyDescent="0.2">
      <c r="B1094" s="354"/>
    </row>
    <row r="1095" spans="2:2" x14ac:dyDescent="0.2">
      <c r="B1095" s="354"/>
    </row>
    <row r="1096" spans="2:2" x14ac:dyDescent="0.2">
      <c r="B1096" s="354"/>
    </row>
    <row r="1097" spans="2:2" x14ac:dyDescent="0.2">
      <c r="B1097" s="354"/>
    </row>
    <row r="1098" spans="2:2" x14ac:dyDescent="0.2">
      <c r="B1098" s="354"/>
    </row>
    <row r="1099" spans="2:2" x14ac:dyDescent="0.2">
      <c r="B1099" s="354"/>
    </row>
    <row r="1100" spans="2:2" x14ac:dyDescent="0.2">
      <c r="B1100" s="354"/>
    </row>
    <row r="1101" spans="2:2" x14ac:dyDescent="0.2">
      <c r="B1101" s="354"/>
    </row>
    <row r="1102" spans="2:2" x14ac:dyDescent="0.2">
      <c r="B1102" s="354"/>
    </row>
    <row r="1103" spans="2:2" x14ac:dyDescent="0.2">
      <c r="B1103" s="354"/>
    </row>
    <row r="1104" spans="2:2" x14ac:dyDescent="0.2">
      <c r="B1104" s="354"/>
    </row>
    <row r="1105" spans="2:2" x14ac:dyDescent="0.2">
      <c r="B1105" s="354"/>
    </row>
    <row r="1106" spans="2:2" x14ac:dyDescent="0.2">
      <c r="B1106" s="354"/>
    </row>
    <row r="1107" spans="2:2" x14ac:dyDescent="0.2">
      <c r="B1107" s="354"/>
    </row>
    <row r="1108" spans="2:2" x14ac:dyDescent="0.2">
      <c r="B1108" s="354"/>
    </row>
    <row r="1109" spans="2:2" x14ac:dyDescent="0.2">
      <c r="B1109" s="354"/>
    </row>
    <row r="1110" spans="2:2" x14ac:dyDescent="0.2">
      <c r="B1110" s="354"/>
    </row>
    <row r="1111" spans="2:2" x14ac:dyDescent="0.2">
      <c r="B1111" s="354"/>
    </row>
    <row r="1112" spans="2:2" x14ac:dyDescent="0.2">
      <c r="B1112" s="354"/>
    </row>
    <row r="1113" spans="2:2" x14ac:dyDescent="0.2">
      <c r="B1113" s="354"/>
    </row>
    <row r="1114" spans="2:2" x14ac:dyDescent="0.2">
      <c r="B1114" s="354"/>
    </row>
    <row r="1115" spans="2:2" x14ac:dyDescent="0.2">
      <c r="B1115" s="354"/>
    </row>
    <row r="1116" spans="2:2" x14ac:dyDescent="0.2">
      <c r="B1116" s="354"/>
    </row>
    <row r="1117" spans="2:2" x14ac:dyDescent="0.2">
      <c r="B1117" s="354"/>
    </row>
    <row r="1118" spans="2:2" x14ac:dyDescent="0.2">
      <c r="B1118" s="354"/>
    </row>
    <row r="1119" spans="2:2" x14ac:dyDescent="0.2">
      <c r="B1119" s="354"/>
    </row>
    <row r="1120" spans="2:2" x14ac:dyDescent="0.2">
      <c r="B1120" s="354"/>
    </row>
    <row r="1121" spans="2:2" x14ac:dyDescent="0.2">
      <c r="B1121" s="354"/>
    </row>
    <row r="1122" spans="2:2" x14ac:dyDescent="0.2">
      <c r="B1122" s="354"/>
    </row>
    <row r="1123" spans="2:2" x14ac:dyDescent="0.2">
      <c r="B1123" s="354"/>
    </row>
    <row r="1124" spans="2:2" x14ac:dyDescent="0.2">
      <c r="B1124" s="354"/>
    </row>
    <row r="1125" spans="2:2" x14ac:dyDescent="0.2">
      <c r="B1125" s="354"/>
    </row>
    <row r="1126" spans="2:2" x14ac:dyDescent="0.2">
      <c r="B1126" s="354"/>
    </row>
    <row r="1127" spans="2:2" x14ac:dyDescent="0.2">
      <c r="B1127" s="354"/>
    </row>
    <row r="1128" spans="2:2" x14ac:dyDescent="0.2">
      <c r="B1128" s="354"/>
    </row>
    <row r="1129" spans="2:2" x14ac:dyDescent="0.2">
      <c r="B1129" s="354"/>
    </row>
    <row r="1130" spans="2:2" x14ac:dyDescent="0.2">
      <c r="B1130" s="354"/>
    </row>
    <row r="1131" spans="2:2" x14ac:dyDescent="0.2">
      <c r="B1131" s="354"/>
    </row>
    <row r="1132" spans="2:2" x14ac:dyDescent="0.2">
      <c r="B1132" s="354"/>
    </row>
    <row r="1133" spans="2:2" x14ac:dyDescent="0.2">
      <c r="B1133" s="354"/>
    </row>
    <row r="1134" spans="2:2" x14ac:dyDescent="0.2">
      <c r="B1134" s="354"/>
    </row>
    <row r="1135" spans="2:2" x14ac:dyDescent="0.2">
      <c r="B1135" s="354"/>
    </row>
    <row r="1136" spans="2:2" x14ac:dyDescent="0.2">
      <c r="B1136" s="354"/>
    </row>
    <row r="1137" spans="2:2" x14ac:dyDescent="0.2">
      <c r="B1137" s="354"/>
    </row>
    <row r="1138" spans="2:2" x14ac:dyDescent="0.2">
      <c r="B1138" s="354"/>
    </row>
    <row r="1139" spans="2:2" x14ac:dyDescent="0.2">
      <c r="B1139" s="354"/>
    </row>
    <row r="1140" spans="2:2" x14ac:dyDescent="0.2">
      <c r="B1140" s="354"/>
    </row>
    <row r="1141" spans="2:2" x14ac:dyDescent="0.2">
      <c r="B1141" s="354"/>
    </row>
    <row r="1142" spans="2:2" x14ac:dyDescent="0.2">
      <c r="B1142" s="354"/>
    </row>
    <row r="1143" spans="2:2" x14ac:dyDescent="0.2">
      <c r="B1143" s="354"/>
    </row>
    <row r="1144" spans="2:2" x14ac:dyDescent="0.2">
      <c r="B1144" s="354"/>
    </row>
    <row r="1145" spans="2:2" x14ac:dyDescent="0.2">
      <c r="B1145" s="354"/>
    </row>
    <row r="1146" spans="2:2" x14ac:dyDescent="0.2">
      <c r="B1146" s="354"/>
    </row>
    <row r="1147" spans="2:2" x14ac:dyDescent="0.2">
      <c r="B1147" s="354"/>
    </row>
    <row r="1148" spans="2:2" x14ac:dyDescent="0.2">
      <c r="B1148" s="354"/>
    </row>
    <row r="1149" spans="2:2" x14ac:dyDescent="0.2">
      <c r="B1149" s="354"/>
    </row>
    <row r="1150" spans="2:2" x14ac:dyDescent="0.2">
      <c r="B1150" s="354"/>
    </row>
    <row r="1151" spans="2:2" x14ac:dyDescent="0.2">
      <c r="B1151" s="354"/>
    </row>
    <row r="1152" spans="2:2" x14ac:dyDescent="0.2">
      <c r="B1152" s="354"/>
    </row>
    <row r="1153" spans="2:2" x14ac:dyDescent="0.2">
      <c r="B1153" s="354"/>
    </row>
    <row r="1154" spans="2:2" x14ac:dyDescent="0.2">
      <c r="B1154" s="354"/>
    </row>
    <row r="1155" spans="2:2" x14ac:dyDescent="0.2">
      <c r="B1155" s="354"/>
    </row>
    <row r="1156" spans="2:2" x14ac:dyDescent="0.2">
      <c r="B1156" s="354"/>
    </row>
    <row r="1157" spans="2:2" x14ac:dyDescent="0.2">
      <c r="B1157" s="354"/>
    </row>
    <row r="1158" spans="2:2" x14ac:dyDescent="0.2">
      <c r="B1158" s="354"/>
    </row>
    <row r="1159" spans="2:2" x14ac:dyDescent="0.2">
      <c r="B1159" s="354"/>
    </row>
    <row r="1160" spans="2:2" x14ac:dyDescent="0.2">
      <c r="B1160" s="354"/>
    </row>
    <row r="1161" spans="2:2" x14ac:dyDescent="0.2">
      <c r="B1161" s="354"/>
    </row>
    <row r="1162" spans="2:2" x14ac:dyDescent="0.2">
      <c r="B1162" s="354"/>
    </row>
    <row r="1163" spans="2:2" x14ac:dyDescent="0.2">
      <c r="B1163" s="354"/>
    </row>
    <row r="1164" spans="2:2" x14ac:dyDescent="0.2">
      <c r="B1164" s="354"/>
    </row>
    <row r="1165" spans="2:2" x14ac:dyDescent="0.2">
      <c r="B1165" s="354"/>
    </row>
    <row r="1166" spans="2:2" x14ac:dyDescent="0.2">
      <c r="B1166" s="354"/>
    </row>
    <row r="1167" spans="2:2" x14ac:dyDescent="0.2">
      <c r="B1167" s="354"/>
    </row>
    <row r="1168" spans="2:2" x14ac:dyDescent="0.2">
      <c r="B1168" s="354"/>
    </row>
    <row r="1169" spans="2:2" x14ac:dyDescent="0.2">
      <c r="B1169" s="354"/>
    </row>
    <row r="1170" spans="2:2" x14ac:dyDescent="0.2">
      <c r="B1170" s="354"/>
    </row>
    <row r="1171" spans="2:2" x14ac:dyDescent="0.2">
      <c r="B1171" s="354"/>
    </row>
    <row r="1172" spans="2:2" x14ac:dyDescent="0.2">
      <c r="B1172" s="354"/>
    </row>
    <row r="1173" spans="2:2" x14ac:dyDescent="0.2">
      <c r="B1173" s="354"/>
    </row>
    <row r="1174" spans="2:2" x14ac:dyDescent="0.2">
      <c r="B1174" s="354"/>
    </row>
    <row r="1175" spans="2:2" x14ac:dyDescent="0.2">
      <c r="B1175" s="354"/>
    </row>
    <row r="1176" spans="2:2" x14ac:dyDescent="0.2">
      <c r="B1176" s="354"/>
    </row>
    <row r="1177" spans="2:2" x14ac:dyDescent="0.2">
      <c r="B1177" s="354"/>
    </row>
    <row r="1178" spans="2:2" x14ac:dyDescent="0.2">
      <c r="B1178" s="354"/>
    </row>
    <row r="1179" spans="2:2" x14ac:dyDescent="0.2">
      <c r="B1179" s="354"/>
    </row>
    <row r="1180" spans="2:2" x14ac:dyDescent="0.2">
      <c r="B1180" s="354"/>
    </row>
    <row r="1181" spans="2:2" x14ac:dyDescent="0.2">
      <c r="B1181" s="354"/>
    </row>
    <row r="1182" spans="2:2" x14ac:dyDescent="0.2">
      <c r="B1182" s="354"/>
    </row>
    <row r="1183" spans="2:2" x14ac:dyDescent="0.2">
      <c r="B1183" s="354"/>
    </row>
    <row r="1184" spans="2:2" x14ac:dyDescent="0.2">
      <c r="B1184" s="354"/>
    </row>
    <row r="1185" spans="2:2" x14ac:dyDescent="0.2">
      <c r="B1185" s="354"/>
    </row>
    <row r="1186" spans="2:2" x14ac:dyDescent="0.2">
      <c r="B1186" s="354"/>
    </row>
    <row r="1187" spans="2:2" x14ac:dyDescent="0.2">
      <c r="B1187" s="354"/>
    </row>
    <row r="1188" spans="2:2" x14ac:dyDescent="0.2">
      <c r="B1188" s="354"/>
    </row>
    <row r="1189" spans="2:2" x14ac:dyDescent="0.2">
      <c r="B1189" s="354"/>
    </row>
    <row r="1190" spans="2:2" x14ac:dyDescent="0.2">
      <c r="B1190" s="354"/>
    </row>
    <row r="1191" spans="2:2" x14ac:dyDescent="0.2">
      <c r="B1191" s="354"/>
    </row>
    <row r="1192" spans="2:2" x14ac:dyDescent="0.2">
      <c r="B1192" s="354"/>
    </row>
    <row r="1193" spans="2:2" x14ac:dyDescent="0.2">
      <c r="B1193" s="354"/>
    </row>
    <row r="1194" spans="2:2" x14ac:dyDescent="0.2">
      <c r="B1194" s="354"/>
    </row>
    <row r="1195" spans="2:2" x14ac:dyDescent="0.2">
      <c r="B1195" s="354"/>
    </row>
    <row r="1196" spans="2:2" x14ac:dyDescent="0.2">
      <c r="B1196" s="354"/>
    </row>
    <row r="1197" spans="2:2" x14ac:dyDescent="0.2">
      <c r="B1197" s="354"/>
    </row>
    <row r="1198" spans="2:2" x14ac:dyDescent="0.2">
      <c r="B1198" s="354"/>
    </row>
    <row r="1199" spans="2:2" x14ac:dyDescent="0.2">
      <c r="B1199" s="354"/>
    </row>
    <row r="1200" spans="2:2" x14ac:dyDescent="0.2">
      <c r="B1200" s="354"/>
    </row>
    <row r="1201" spans="2:2" x14ac:dyDescent="0.2">
      <c r="B1201" s="354"/>
    </row>
    <row r="1202" spans="2:2" x14ac:dyDescent="0.2">
      <c r="B1202" s="354"/>
    </row>
    <row r="1203" spans="2:2" x14ac:dyDescent="0.2">
      <c r="B1203" s="354"/>
    </row>
    <row r="1204" spans="2:2" x14ac:dyDescent="0.2">
      <c r="B1204" s="354"/>
    </row>
    <row r="1205" spans="2:2" x14ac:dyDescent="0.2">
      <c r="B1205" s="354"/>
    </row>
    <row r="1206" spans="2:2" x14ac:dyDescent="0.2">
      <c r="B1206" s="354"/>
    </row>
    <row r="1207" spans="2:2" x14ac:dyDescent="0.2">
      <c r="B1207" s="354"/>
    </row>
    <row r="1208" spans="2:2" x14ac:dyDescent="0.2">
      <c r="B1208" s="354"/>
    </row>
    <row r="1209" spans="2:2" x14ac:dyDescent="0.2">
      <c r="B1209" s="354"/>
    </row>
    <row r="1210" spans="2:2" x14ac:dyDescent="0.2">
      <c r="B1210" s="354"/>
    </row>
    <row r="1211" spans="2:2" x14ac:dyDescent="0.2">
      <c r="B1211" s="354"/>
    </row>
    <row r="1212" spans="2:2" x14ac:dyDescent="0.2">
      <c r="B1212" s="354"/>
    </row>
    <row r="1213" spans="2:2" x14ac:dyDescent="0.2">
      <c r="B1213" s="354"/>
    </row>
    <row r="1214" spans="2:2" x14ac:dyDescent="0.2">
      <c r="B1214" s="354"/>
    </row>
    <row r="1215" spans="2:2" x14ac:dyDescent="0.2">
      <c r="B1215" s="354"/>
    </row>
    <row r="1216" spans="2:2" x14ac:dyDescent="0.2">
      <c r="B1216" s="354"/>
    </row>
    <row r="1217" spans="2:2" x14ac:dyDescent="0.2">
      <c r="B1217" s="354"/>
    </row>
    <row r="1218" spans="2:2" x14ac:dyDescent="0.2">
      <c r="B1218" s="354"/>
    </row>
    <row r="1219" spans="2:2" x14ac:dyDescent="0.2">
      <c r="B1219" s="354"/>
    </row>
    <row r="1220" spans="2:2" x14ac:dyDescent="0.2">
      <c r="B1220" s="354"/>
    </row>
    <row r="1221" spans="2:2" x14ac:dyDescent="0.2">
      <c r="B1221" s="354"/>
    </row>
    <row r="1222" spans="2:2" x14ac:dyDescent="0.2">
      <c r="B1222" s="354"/>
    </row>
    <row r="1223" spans="2:2" x14ac:dyDescent="0.2">
      <c r="B1223" s="354"/>
    </row>
    <row r="1224" spans="2:2" x14ac:dyDescent="0.2">
      <c r="B1224" s="354"/>
    </row>
    <row r="1225" spans="2:2" x14ac:dyDescent="0.2">
      <c r="B1225" s="354"/>
    </row>
    <row r="1226" spans="2:2" x14ac:dyDescent="0.2">
      <c r="B1226" s="354"/>
    </row>
    <row r="1227" spans="2:2" x14ac:dyDescent="0.2">
      <c r="B1227" s="354"/>
    </row>
    <row r="1228" spans="2:2" x14ac:dyDescent="0.2">
      <c r="B1228" s="354"/>
    </row>
    <row r="1229" spans="2:2" x14ac:dyDescent="0.2">
      <c r="B1229" s="354"/>
    </row>
    <row r="1230" spans="2:2" x14ac:dyDescent="0.2">
      <c r="B1230" s="354"/>
    </row>
    <row r="1231" spans="2:2" x14ac:dyDescent="0.2">
      <c r="B1231" s="354"/>
    </row>
    <row r="1232" spans="2:2" x14ac:dyDescent="0.2">
      <c r="B1232" s="354"/>
    </row>
    <row r="1233" spans="2:2" x14ac:dyDescent="0.2">
      <c r="B1233" s="354"/>
    </row>
    <row r="1234" spans="2:2" x14ac:dyDescent="0.2">
      <c r="B1234" s="354"/>
    </row>
    <row r="1235" spans="2:2" x14ac:dyDescent="0.2">
      <c r="B1235" s="354"/>
    </row>
    <row r="1236" spans="2:2" x14ac:dyDescent="0.2">
      <c r="B1236" s="354"/>
    </row>
    <row r="1237" spans="2:2" x14ac:dyDescent="0.2">
      <c r="B1237" s="354"/>
    </row>
    <row r="1238" spans="2:2" x14ac:dyDescent="0.2">
      <c r="B1238" s="354"/>
    </row>
    <row r="1239" spans="2:2" x14ac:dyDescent="0.2">
      <c r="B1239" s="354"/>
    </row>
    <row r="1240" spans="2:2" x14ac:dyDescent="0.2">
      <c r="B1240" s="354"/>
    </row>
    <row r="1241" spans="2:2" x14ac:dyDescent="0.2">
      <c r="B1241" s="354"/>
    </row>
    <row r="1242" spans="2:2" x14ac:dyDescent="0.2">
      <c r="B1242" s="354"/>
    </row>
    <row r="1243" spans="2:2" x14ac:dyDescent="0.2">
      <c r="B1243" s="354"/>
    </row>
    <row r="1244" spans="2:2" x14ac:dyDescent="0.2">
      <c r="B1244" s="354"/>
    </row>
    <row r="1245" spans="2:2" x14ac:dyDescent="0.2">
      <c r="B1245" s="354"/>
    </row>
    <row r="1246" spans="2:2" x14ac:dyDescent="0.2">
      <c r="B1246" s="354"/>
    </row>
    <row r="1247" spans="2:2" x14ac:dyDescent="0.2">
      <c r="B1247" s="354"/>
    </row>
    <row r="1248" spans="2:2" x14ac:dyDescent="0.2">
      <c r="B1248" s="354"/>
    </row>
    <row r="1249" spans="2:2" x14ac:dyDescent="0.2">
      <c r="B1249" s="354"/>
    </row>
    <row r="1250" spans="2:2" x14ac:dyDescent="0.2">
      <c r="B1250" s="354"/>
    </row>
    <row r="1251" spans="2:2" x14ac:dyDescent="0.2">
      <c r="B1251" s="354"/>
    </row>
    <row r="1252" spans="2:2" x14ac:dyDescent="0.2">
      <c r="B1252" s="354"/>
    </row>
    <row r="1253" spans="2:2" x14ac:dyDescent="0.2">
      <c r="B1253" s="354"/>
    </row>
    <row r="1254" spans="2:2" x14ac:dyDescent="0.2">
      <c r="B1254" s="354"/>
    </row>
    <row r="1255" spans="2:2" x14ac:dyDescent="0.2">
      <c r="B1255" s="354"/>
    </row>
    <row r="1256" spans="2:2" x14ac:dyDescent="0.2">
      <c r="B1256" s="354"/>
    </row>
    <row r="1257" spans="2:2" x14ac:dyDescent="0.2">
      <c r="B1257" s="354"/>
    </row>
    <row r="1258" spans="2:2" x14ac:dyDescent="0.2">
      <c r="B1258" s="354"/>
    </row>
    <row r="1259" spans="2:2" x14ac:dyDescent="0.2">
      <c r="B1259" s="354"/>
    </row>
    <row r="1260" spans="2:2" x14ac:dyDescent="0.2">
      <c r="B1260" s="354"/>
    </row>
    <row r="1261" spans="2:2" x14ac:dyDescent="0.2">
      <c r="B1261" s="354"/>
    </row>
    <row r="1262" spans="2:2" x14ac:dyDescent="0.2">
      <c r="B1262" s="354"/>
    </row>
    <row r="1263" spans="2:2" x14ac:dyDescent="0.2">
      <c r="B1263" s="354"/>
    </row>
    <row r="1264" spans="2:2" x14ac:dyDescent="0.2">
      <c r="B1264" s="354"/>
    </row>
    <row r="1265" spans="2:2" x14ac:dyDescent="0.2">
      <c r="B1265" s="354"/>
    </row>
    <row r="1266" spans="2:2" x14ac:dyDescent="0.2">
      <c r="B1266" s="354"/>
    </row>
    <row r="1267" spans="2:2" x14ac:dyDescent="0.2">
      <c r="B1267" s="354"/>
    </row>
    <row r="1268" spans="2:2" x14ac:dyDescent="0.2">
      <c r="B1268" s="354"/>
    </row>
    <row r="1269" spans="2:2" x14ac:dyDescent="0.2">
      <c r="B1269" s="354"/>
    </row>
    <row r="1270" spans="2:2" x14ac:dyDescent="0.2">
      <c r="B1270" s="354"/>
    </row>
    <row r="1271" spans="2:2" x14ac:dyDescent="0.2">
      <c r="B1271" s="354"/>
    </row>
    <row r="1272" spans="2:2" x14ac:dyDescent="0.2">
      <c r="B1272" s="354"/>
    </row>
    <row r="1273" spans="2:2" x14ac:dyDescent="0.2">
      <c r="B1273" s="354"/>
    </row>
    <row r="1274" spans="2:2" x14ac:dyDescent="0.2">
      <c r="B1274" s="354"/>
    </row>
    <row r="1275" spans="2:2" x14ac:dyDescent="0.2">
      <c r="B1275" s="354"/>
    </row>
    <row r="1276" spans="2:2" x14ac:dyDescent="0.2">
      <c r="B1276" s="354"/>
    </row>
    <row r="1277" spans="2:2" x14ac:dyDescent="0.2">
      <c r="B1277" s="354"/>
    </row>
    <row r="1278" spans="2:2" x14ac:dyDescent="0.2">
      <c r="B1278" s="354"/>
    </row>
    <row r="1279" spans="2:2" x14ac:dyDescent="0.2">
      <c r="B1279" s="354"/>
    </row>
    <row r="1280" spans="2:2" x14ac:dyDescent="0.2">
      <c r="B1280" s="354"/>
    </row>
    <row r="1281" spans="2:2" x14ac:dyDescent="0.2">
      <c r="B1281" s="354"/>
    </row>
    <row r="1282" spans="2:2" x14ac:dyDescent="0.2">
      <c r="B1282" s="354"/>
    </row>
    <row r="1283" spans="2:2" x14ac:dyDescent="0.2">
      <c r="B1283" s="354"/>
    </row>
    <row r="1284" spans="2:2" x14ac:dyDescent="0.2">
      <c r="B1284" s="354"/>
    </row>
    <row r="1285" spans="2:2" x14ac:dyDescent="0.2">
      <c r="B1285" s="354"/>
    </row>
    <row r="1286" spans="2:2" x14ac:dyDescent="0.2">
      <c r="B1286" s="354"/>
    </row>
    <row r="1287" spans="2:2" x14ac:dyDescent="0.2">
      <c r="B1287" s="354"/>
    </row>
    <row r="1288" spans="2:2" x14ac:dyDescent="0.2">
      <c r="B1288" s="354"/>
    </row>
    <row r="1289" spans="2:2" x14ac:dyDescent="0.2">
      <c r="B1289" s="354"/>
    </row>
    <row r="1290" spans="2:2" x14ac:dyDescent="0.2">
      <c r="B1290" s="354"/>
    </row>
    <row r="1291" spans="2:2" x14ac:dyDescent="0.2">
      <c r="B1291" s="354"/>
    </row>
    <row r="1292" spans="2:2" x14ac:dyDescent="0.2">
      <c r="B1292" s="354"/>
    </row>
    <row r="1293" spans="2:2" x14ac:dyDescent="0.2">
      <c r="B1293" s="354"/>
    </row>
    <row r="1294" spans="2:2" x14ac:dyDescent="0.2">
      <c r="B1294" s="354"/>
    </row>
    <row r="1295" spans="2:2" x14ac:dyDescent="0.2">
      <c r="B1295" s="354"/>
    </row>
    <row r="1296" spans="2:2" x14ac:dyDescent="0.2">
      <c r="B1296" s="354"/>
    </row>
    <row r="1297" spans="2:2" x14ac:dyDescent="0.2">
      <c r="B1297" s="354"/>
    </row>
    <row r="1298" spans="2:2" x14ac:dyDescent="0.2">
      <c r="B1298" s="354"/>
    </row>
    <row r="1299" spans="2:2" x14ac:dyDescent="0.2">
      <c r="B1299" s="354"/>
    </row>
    <row r="1300" spans="2:2" x14ac:dyDescent="0.2">
      <c r="B1300" s="354"/>
    </row>
    <row r="1301" spans="2:2" x14ac:dyDescent="0.2">
      <c r="B1301" s="354"/>
    </row>
    <row r="1302" spans="2:2" x14ac:dyDescent="0.2">
      <c r="B1302" s="354"/>
    </row>
    <row r="1303" spans="2:2" x14ac:dyDescent="0.2">
      <c r="B1303" s="354"/>
    </row>
    <row r="1304" spans="2:2" x14ac:dyDescent="0.2">
      <c r="B1304" s="354"/>
    </row>
    <row r="1305" spans="2:2" x14ac:dyDescent="0.2">
      <c r="B1305" s="354"/>
    </row>
    <row r="1306" spans="2:2" x14ac:dyDescent="0.2">
      <c r="B1306" s="354"/>
    </row>
    <row r="1307" spans="2:2" x14ac:dyDescent="0.2">
      <c r="B1307" s="354"/>
    </row>
    <row r="1308" spans="2:2" x14ac:dyDescent="0.2">
      <c r="B1308" s="354"/>
    </row>
    <row r="1309" spans="2:2" x14ac:dyDescent="0.2">
      <c r="B1309" s="354"/>
    </row>
    <row r="1310" spans="2:2" x14ac:dyDescent="0.2">
      <c r="B1310" s="354"/>
    </row>
    <row r="1311" spans="2:2" x14ac:dyDescent="0.2">
      <c r="B1311" s="354"/>
    </row>
    <row r="1312" spans="2:2" x14ac:dyDescent="0.2">
      <c r="B1312" s="354"/>
    </row>
    <row r="1313" spans="2:2" x14ac:dyDescent="0.2">
      <c r="B1313" s="354"/>
    </row>
    <row r="1314" spans="2:2" x14ac:dyDescent="0.2">
      <c r="B1314" s="354"/>
    </row>
    <row r="1315" spans="2:2" x14ac:dyDescent="0.2">
      <c r="B1315" s="354"/>
    </row>
    <row r="1316" spans="2:2" x14ac:dyDescent="0.2">
      <c r="B1316" s="354"/>
    </row>
    <row r="1317" spans="2:2" x14ac:dyDescent="0.2">
      <c r="B1317" s="354"/>
    </row>
    <row r="1318" spans="2:2" x14ac:dyDescent="0.2">
      <c r="B1318" s="354"/>
    </row>
    <row r="1319" spans="2:2" x14ac:dyDescent="0.2">
      <c r="B1319" s="354"/>
    </row>
    <row r="1320" spans="2:2" x14ac:dyDescent="0.2">
      <c r="B1320" s="354"/>
    </row>
    <row r="1321" spans="2:2" x14ac:dyDescent="0.2">
      <c r="B1321" s="354"/>
    </row>
    <row r="1322" spans="2:2" x14ac:dyDescent="0.2">
      <c r="B1322" s="354"/>
    </row>
    <row r="1323" spans="2:2" x14ac:dyDescent="0.2">
      <c r="B1323" s="354"/>
    </row>
    <row r="1324" spans="2:2" x14ac:dyDescent="0.2">
      <c r="B1324" s="354"/>
    </row>
    <row r="1325" spans="2:2" x14ac:dyDescent="0.2">
      <c r="B1325" s="354"/>
    </row>
    <row r="1326" spans="2:2" x14ac:dyDescent="0.2">
      <c r="B1326" s="354"/>
    </row>
    <row r="1327" spans="2:2" x14ac:dyDescent="0.2">
      <c r="B1327" s="354"/>
    </row>
    <row r="1328" spans="2:2" x14ac:dyDescent="0.2">
      <c r="B1328" s="354"/>
    </row>
    <row r="1329" spans="2:2" x14ac:dyDescent="0.2">
      <c r="B1329" s="354"/>
    </row>
    <row r="1330" spans="2:2" x14ac:dyDescent="0.2">
      <c r="B1330" s="354"/>
    </row>
    <row r="1331" spans="2:2" x14ac:dyDescent="0.2">
      <c r="B1331" s="354"/>
    </row>
    <row r="1332" spans="2:2" x14ac:dyDescent="0.2">
      <c r="B1332" s="354"/>
    </row>
    <row r="1333" spans="2:2" x14ac:dyDescent="0.2">
      <c r="B1333" s="354"/>
    </row>
    <row r="1334" spans="2:2" x14ac:dyDescent="0.2">
      <c r="B1334" s="354"/>
    </row>
    <row r="1335" spans="2:2" x14ac:dyDescent="0.2">
      <c r="B1335" s="354"/>
    </row>
    <row r="1336" spans="2:2" x14ac:dyDescent="0.2">
      <c r="B1336" s="354"/>
    </row>
    <row r="1337" spans="2:2" x14ac:dyDescent="0.2">
      <c r="B1337" s="354"/>
    </row>
    <row r="1338" spans="2:2" x14ac:dyDescent="0.2">
      <c r="B1338" s="354"/>
    </row>
    <row r="1339" spans="2:2" x14ac:dyDescent="0.2">
      <c r="B1339" s="354"/>
    </row>
    <row r="1340" spans="2:2" x14ac:dyDescent="0.2">
      <c r="B1340" s="354"/>
    </row>
    <row r="1341" spans="2:2" x14ac:dyDescent="0.2">
      <c r="B1341" s="354"/>
    </row>
    <row r="1342" spans="2:2" x14ac:dyDescent="0.2">
      <c r="B1342" s="354"/>
    </row>
    <row r="1343" spans="2:2" x14ac:dyDescent="0.2">
      <c r="B1343" s="354"/>
    </row>
    <row r="1344" spans="2:2" x14ac:dyDescent="0.2">
      <c r="B1344" s="354"/>
    </row>
    <row r="1345" spans="2:2" x14ac:dyDescent="0.2">
      <c r="B1345" s="354"/>
    </row>
    <row r="1346" spans="2:2" x14ac:dyDescent="0.2">
      <c r="B1346" s="354"/>
    </row>
    <row r="1347" spans="2:2" x14ac:dyDescent="0.2">
      <c r="B1347" s="354"/>
    </row>
    <row r="1348" spans="2:2" x14ac:dyDescent="0.2">
      <c r="B1348" s="354"/>
    </row>
    <row r="1349" spans="2:2" x14ac:dyDescent="0.2">
      <c r="B1349" s="354"/>
    </row>
    <row r="1350" spans="2:2" x14ac:dyDescent="0.2">
      <c r="B1350" s="354"/>
    </row>
    <row r="1351" spans="2:2" x14ac:dyDescent="0.2">
      <c r="B1351" s="354"/>
    </row>
    <row r="1352" spans="2:2" x14ac:dyDescent="0.2">
      <c r="B1352" s="354"/>
    </row>
    <row r="1353" spans="2:2" x14ac:dyDescent="0.2">
      <c r="B1353" s="354"/>
    </row>
    <row r="1354" spans="2:2" x14ac:dyDescent="0.2">
      <c r="B1354" s="354"/>
    </row>
    <row r="1355" spans="2:2" x14ac:dyDescent="0.2">
      <c r="B1355" s="354"/>
    </row>
    <row r="1356" spans="2:2" x14ac:dyDescent="0.2">
      <c r="B1356" s="354"/>
    </row>
    <row r="1357" spans="2:2" x14ac:dyDescent="0.2">
      <c r="B1357" s="354"/>
    </row>
    <row r="1358" spans="2:2" x14ac:dyDescent="0.2">
      <c r="B1358" s="354"/>
    </row>
    <row r="1359" spans="2:2" x14ac:dyDescent="0.2">
      <c r="B1359" s="354"/>
    </row>
    <row r="1360" spans="2:2" x14ac:dyDescent="0.2">
      <c r="B1360" s="354"/>
    </row>
    <row r="1361" spans="2:2" x14ac:dyDescent="0.2">
      <c r="B1361" s="354"/>
    </row>
    <row r="1362" spans="2:2" x14ac:dyDescent="0.2">
      <c r="B1362" s="354"/>
    </row>
    <row r="1363" spans="2:2" x14ac:dyDescent="0.2">
      <c r="B1363" s="354"/>
    </row>
    <row r="1364" spans="2:2" x14ac:dyDescent="0.2">
      <c r="B1364" s="354"/>
    </row>
    <row r="1365" spans="2:2" x14ac:dyDescent="0.2">
      <c r="B1365" s="354"/>
    </row>
    <row r="1366" spans="2:2" x14ac:dyDescent="0.2">
      <c r="B1366" s="354"/>
    </row>
    <row r="1367" spans="2:2" x14ac:dyDescent="0.2">
      <c r="B1367" s="354"/>
    </row>
    <row r="1368" spans="2:2" x14ac:dyDescent="0.2">
      <c r="B1368" s="354"/>
    </row>
    <row r="1369" spans="2:2" x14ac:dyDescent="0.2">
      <c r="B1369" s="354"/>
    </row>
    <row r="1370" spans="2:2" x14ac:dyDescent="0.2">
      <c r="B1370" s="354"/>
    </row>
    <row r="1371" spans="2:2" x14ac:dyDescent="0.2">
      <c r="B1371" s="354"/>
    </row>
    <row r="1372" spans="2:2" x14ac:dyDescent="0.2">
      <c r="B1372" s="354"/>
    </row>
    <row r="1373" spans="2:2" x14ac:dyDescent="0.2">
      <c r="B1373" s="354"/>
    </row>
    <row r="1374" spans="2:2" x14ac:dyDescent="0.2">
      <c r="B1374" s="354"/>
    </row>
    <row r="1375" spans="2:2" x14ac:dyDescent="0.2">
      <c r="B1375" s="354"/>
    </row>
    <row r="1376" spans="2:2" x14ac:dyDescent="0.2">
      <c r="B1376" s="354"/>
    </row>
    <row r="1377" spans="2:2" x14ac:dyDescent="0.2">
      <c r="B1377" s="354"/>
    </row>
    <row r="1378" spans="2:2" x14ac:dyDescent="0.2">
      <c r="B1378" s="354"/>
    </row>
    <row r="1379" spans="2:2" x14ac:dyDescent="0.2">
      <c r="B1379" s="354"/>
    </row>
    <row r="1380" spans="2:2" x14ac:dyDescent="0.2">
      <c r="B1380" s="354"/>
    </row>
    <row r="1381" spans="2:2" x14ac:dyDescent="0.2">
      <c r="B1381" s="354"/>
    </row>
    <row r="1382" spans="2:2" x14ac:dyDescent="0.2">
      <c r="B1382" s="354"/>
    </row>
    <row r="1383" spans="2:2" x14ac:dyDescent="0.2">
      <c r="B1383" s="354"/>
    </row>
    <row r="1384" spans="2:2" x14ac:dyDescent="0.2">
      <c r="B1384" s="354"/>
    </row>
    <row r="1385" spans="2:2" x14ac:dyDescent="0.2">
      <c r="B1385" s="354"/>
    </row>
    <row r="1386" spans="2:2" x14ac:dyDescent="0.2">
      <c r="B1386" s="354"/>
    </row>
    <row r="1387" spans="2:2" x14ac:dyDescent="0.2">
      <c r="B1387" s="354"/>
    </row>
    <row r="1388" spans="2:2" x14ac:dyDescent="0.2">
      <c r="B1388" s="354"/>
    </row>
    <row r="1389" spans="2:2" x14ac:dyDescent="0.2">
      <c r="B1389" s="354"/>
    </row>
    <row r="1390" spans="2:2" x14ac:dyDescent="0.2">
      <c r="B1390" s="354"/>
    </row>
    <row r="1391" spans="2:2" x14ac:dyDescent="0.2">
      <c r="B1391" s="354"/>
    </row>
    <row r="1392" spans="2:2" x14ac:dyDescent="0.2">
      <c r="B1392" s="354"/>
    </row>
    <row r="1393" spans="2:2" x14ac:dyDescent="0.2">
      <c r="B1393" s="354"/>
    </row>
    <row r="1394" spans="2:2" x14ac:dyDescent="0.2">
      <c r="B1394" s="354"/>
    </row>
    <row r="1395" spans="2:2" x14ac:dyDescent="0.2">
      <c r="B1395" s="354"/>
    </row>
    <row r="1396" spans="2:2" x14ac:dyDescent="0.2">
      <c r="B1396" s="354"/>
    </row>
    <row r="1397" spans="2:2" x14ac:dyDescent="0.2">
      <c r="B1397" s="354"/>
    </row>
    <row r="1398" spans="2:2" x14ac:dyDescent="0.2">
      <c r="B1398" s="354"/>
    </row>
    <row r="1399" spans="2:2" x14ac:dyDescent="0.2">
      <c r="B1399" s="354"/>
    </row>
    <row r="1400" spans="2:2" x14ac:dyDescent="0.2">
      <c r="B1400" s="354"/>
    </row>
    <row r="1401" spans="2:2" x14ac:dyDescent="0.2">
      <c r="B1401" s="354"/>
    </row>
    <row r="1402" spans="2:2" x14ac:dyDescent="0.2">
      <c r="B1402" s="354"/>
    </row>
    <row r="1403" spans="2:2" x14ac:dyDescent="0.2">
      <c r="B1403" s="354"/>
    </row>
    <row r="1404" spans="2:2" x14ac:dyDescent="0.2">
      <c r="B1404" s="354"/>
    </row>
    <row r="1405" spans="2:2" x14ac:dyDescent="0.2">
      <c r="B1405" s="354"/>
    </row>
    <row r="1406" spans="2:2" x14ac:dyDescent="0.2">
      <c r="B1406" s="354"/>
    </row>
    <row r="1407" spans="2:2" x14ac:dyDescent="0.2">
      <c r="B1407" s="354"/>
    </row>
    <row r="1408" spans="2:2" x14ac:dyDescent="0.2">
      <c r="B1408" s="354"/>
    </row>
    <row r="1409" spans="2:2" x14ac:dyDescent="0.2">
      <c r="B1409" s="354"/>
    </row>
    <row r="1410" spans="2:2" x14ac:dyDescent="0.2">
      <c r="B1410" s="354"/>
    </row>
    <row r="1411" spans="2:2" x14ac:dyDescent="0.2">
      <c r="B1411" s="354"/>
    </row>
    <row r="1412" spans="2:2" x14ac:dyDescent="0.2">
      <c r="B1412" s="354"/>
    </row>
    <row r="1413" spans="2:2" x14ac:dyDescent="0.2">
      <c r="B1413" s="354"/>
    </row>
    <row r="1414" spans="2:2" x14ac:dyDescent="0.2">
      <c r="B1414" s="354"/>
    </row>
    <row r="1415" spans="2:2" x14ac:dyDescent="0.2">
      <c r="B1415" s="354"/>
    </row>
    <row r="1416" spans="2:2" x14ac:dyDescent="0.2">
      <c r="B1416" s="354"/>
    </row>
    <row r="1417" spans="2:2" x14ac:dyDescent="0.2">
      <c r="B1417" s="354"/>
    </row>
    <row r="1418" spans="2:2" x14ac:dyDescent="0.2">
      <c r="B1418" s="354"/>
    </row>
    <row r="1419" spans="2:2" x14ac:dyDescent="0.2">
      <c r="B1419" s="354"/>
    </row>
    <row r="1420" spans="2:2" x14ac:dyDescent="0.2">
      <c r="B1420" s="354"/>
    </row>
    <row r="1421" spans="2:2" x14ac:dyDescent="0.2">
      <c r="B1421" s="354"/>
    </row>
    <row r="1422" spans="2:2" x14ac:dyDescent="0.2">
      <c r="B1422" s="354"/>
    </row>
    <row r="1423" spans="2:2" x14ac:dyDescent="0.2">
      <c r="B1423" s="354"/>
    </row>
    <row r="1424" spans="2:2" x14ac:dyDescent="0.2">
      <c r="B1424" s="354"/>
    </row>
    <row r="1425" spans="2:2" x14ac:dyDescent="0.2">
      <c r="B1425" s="354"/>
    </row>
    <row r="1426" spans="2:2" x14ac:dyDescent="0.2">
      <c r="B1426" s="354"/>
    </row>
    <row r="1427" spans="2:2" x14ac:dyDescent="0.2">
      <c r="B1427" s="354"/>
    </row>
    <row r="1428" spans="2:2" x14ac:dyDescent="0.2">
      <c r="B1428" s="354"/>
    </row>
    <row r="1429" spans="2:2" x14ac:dyDescent="0.2">
      <c r="B1429" s="354"/>
    </row>
    <row r="1430" spans="2:2" x14ac:dyDescent="0.2">
      <c r="B1430" s="354"/>
    </row>
    <row r="1431" spans="2:2" x14ac:dyDescent="0.2">
      <c r="B1431" s="354"/>
    </row>
    <row r="1432" spans="2:2" x14ac:dyDescent="0.2">
      <c r="B1432" s="354"/>
    </row>
    <row r="1433" spans="2:2" x14ac:dyDescent="0.2">
      <c r="B1433" s="354"/>
    </row>
    <row r="1434" spans="2:2" x14ac:dyDescent="0.2">
      <c r="B1434" s="354"/>
    </row>
    <row r="1435" spans="2:2" x14ac:dyDescent="0.2">
      <c r="B1435" s="354"/>
    </row>
    <row r="1436" spans="2:2" x14ac:dyDescent="0.2">
      <c r="B1436" s="354"/>
    </row>
    <row r="1437" spans="2:2" x14ac:dyDescent="0.2">
      <c r="B1437" s="354"/>
    </row>
    <row r="1438" spans="2:2" x14ac:dyDescent="0.2">
      <c r="B1438" s="354"/>
    </row>
    <row r="1439" spans="2:2" x14ac:dyDescent="0.2">
      <c r="B1439" s="354"/>
    </row>
    <row r="1440" spans="2:2" x14ac:dyDescent="0.2">
      <c r="B1440" s="354"/>
    </row>
    <row r="1441" spans="2:2" x14ac:dyDescent="0.2">
      <c r="B1441" s="354"/>
    </row>
    <row r="1442" spans="2:2" x14ac:dyDescent="0.2">
      <c r="B1442" s="354"/>
    </row>
    <row r="1443" spans="2:2" x14ac:dyDescent="0.2">
      <c r="B1443" s="354"/>
    </row>
    <row r="1444" spans="2:2" x14ac:dyDescent="0.2">
      <c r="B1444" s="354"/>
    </row>
    <row r="1445" spans="2:2" x14ac:dyDescent="0.2">
      <c r="B1445" s="354"/>
    </row>
    <row r="1446" spans="2:2" x14ac:dyDescent="0.2">
      <c r="B1446" s="354"/>
    </row>
    <row r="1447" spans="2:2" x14ac:dyDescent="0.2">
      <c r="B1447" s="354"/>
    </row>
    <row r="1448" spans="2:2" x14ac:dyDescent="0.2">
      <c r="B1448" s="354"/>
    </row>
    <row r="1449" spans="2:2" x14ac:dyDescent="0.2">
      <c r="B1449" s="354"/>
    </row>
    <row r="1450" spans="2:2" x14ac:dyDescent="0.2">
      <c r="B1450" s="354"/>
    </row>
    <row r="1451" spans="2:2" x14ac:dyDescent="0.2">
      <c r="B1451" s="354"/>
    </row>
    <row r="1452" spans="2:2" x14ac:dyDescent="0.2">
      <c r="B1452" s="354"/>
    </row>
    <row r="1453" spans="2:2" x14ac:dyDescent="0.2">
      <c r="B1453" s="354"/>
    </row>
    <row r="1454" spans="2:2" x14ac:dyDescent="0.2">
      <c r="B1454" s="354"/>
    </row>
    <row r="1455" spans="2:2" x14ac:dyDescent="0.2">
      <c r="B1455" s="354"/>
    </row>
    <row r="1456" spans="2:2" x14ac:dyDescent="0.2">
      <c r="B1456" s="354"/>
    </row>
    <row r="1457" spans="2:2" x14ac:dyDescent="0.2">
      <c r="B1457" s="354"/>
    </row>
    <row r="1458" spans="2:2" x14ac:dyDescent="0.2">
      <c r="B1458" s="354"/>
    </row>
    <row r="1459" spans="2:2" x14ac:dyDescent="0.2">
      <c r="B1459" s="354"/>
    </row>
    <row r="1460" spans="2:2" x14ac:dyDescent="0.2">
      <c r="B1460" s="354"/>
    </row>
    <row r="1461" spans="2:2" x14ac:dyDescent="0.2">
      <c r="B1461" s="354"/>
    </row>
    <row r="1462" spans="2:2" x14ac:dyDescent="0.2">
      <c r="B1462" s="354"/>
    </row>
    <row r="1463" spans="2:2" x14ac:dyDescent="0.2">
      <c r="B1463" s="354"/>
    </row>
    <row r="1464" spans="2:2" x14ac:dyDescent="0.2">
      <c r="B1464" s="354"/>
    </row>
    <row r="1465" spans="2:2" x14ac:dyDescent="0.2">
      <c r="B1465" s="354"/>
    </row>
    <row r="1466" spans="2:2" x14ac:dyDescent="0.2">
      <c r="B1466" s="354"/>
    </row>
    <row r="1467" spans="2:2" x14ac:dyDescent="0.2">
      <c r="B1467" s="354"/>
    </row>
    <row r="1468" spans="2:2" x14ac:dyDescent="0.2">
      <c r="B1468" s="354"/>
    </row>
    <row r="1469" spans="2:2" x14ac:dyDescent="0.2">
      <c r="B1469" s="354"/>
    </row>
    <row r="1470" spans="2:2" x14ac:dyDescent="0.2">
      <c r="B1470" s="354"/>
    </row>
    <row r="1471" spans="2:2" x14ac:dyDescent="0.2">
      <c r="B1471" s="354"/>
    </row>
    <row r="1472" spans="2:2" x14ac:dyDescent="0.2">
      <c r="B1472" s="354"/>
    </row>
    <row r="1473" spans="2:2" x14ac:dyDescent="0.2">
      <c r="B1473" s="354"/>
    </row>
    <row r="1474" spans="2:2" x14ac:dyDescent="0.2">
      <c r="B1474" s="354"/>
    </row>
    <row r="1475" spans="2:2" x14ac:dyDescent="0.2">
      <c r="B1475" s="354"/>
    </row>
    <row r="1476" spans="2:2" x14ac:dyDescent="0.2">
      <c r="B1476" s="354"/>
    </row>
    <row r="1477" spans="2:2" x14ac:dyDescent="0.2">
      <c r="B1477" s="354"/>
    </row>
    <row r="1478" spans="2:2" x14ac:dyDescent="0.2">
      <c r="B1478" s="354"/>
    </row>
    <row r="1479" spans="2:2" x14ac:dyDescent="0.2">
      <c r="B1479" s="354"/>
    </row>
    <row r="1480" spans="2:2" x14ac:dyDescent="0.2">
      <c r="B1480" s="354"/>
    </row>
    <row r="1481" spans="2:2" x14ac:dyDescent="0.2">
      <c r="B1481" s="354"/>
    </row>
    <row r="1482" spans="2:2" x14ac:dyDescent="0.2">
      <c r="B1482" s="354"/>
    </row>
    <row r="1483" spans="2:2" x14ac:dyDescent="0.2">
      <c r="B1483" s="354"/>
    </row>
    <row r="1484" spans="2:2" x14ac:dyDescent="0.2">
      <c r="B1484" s="354"/>
    </row>
    <row r="1485" spans="2:2" x14ac:dyDescent="0.2">
      <c r="B1485" s="354"/>
    </row>
    <row r="1486" spans="2:2" x14ac:dyDescent="0.2">
      <c r="B1486" s="354"/>
    </row>
    <row r="1487" spans="2:2" x14ac:dyDescent="0.2">
      <c r="B1487" s="354"/>
    </row>
    <row r="1488" spans="2:2" x14ac:dyDescent="0.2">
      <c r="B1488" s="354"/>
    </row>
    <row r="1489" spans="2:2" x14ac:dyDescent="0.2">
      <c r="B1489" s="354"/>
    </row>
    <row r="1490" spans="2:2" x14ac:dyDescent="0.2">
      <c r="B1490" s="354"/>
    </row>
    <row r="1491" spans="2:2" x14ac:dyDescent="0.2">
      <c r="B1491" s="354"/>
    </row>
    <row r="1492" spans="2:2" x14ac:dyDescent="0.2">
      <c r="B1492" s="354"/>
    </row>
    <row r="1493" spans="2:2" x14ac:dyDescent="0.2">
      <c r="B1493" s="354"/>
    </row>
    <row r="1494" spans="2:2" x14ac:dyDescent="0.2">
      <c r="B1494" s="354"/>
    </row>
    <row r="1495" spans="2:2" x14ac:dyDescent="0.2">
      <c r="B1495" s="354"/>
    </row>
    <row r="1496" spans="2:2" x14ac:dyDescent="0.2">
      <c r="B1496" s="354"/>
    </row>
    <row r="1497" spans="2:2" x14ac:dyDescent="0.2">
      <c r="B1497" s="354"/>
    </row>
    <row r="1498" spans="2:2" x14ac:dyDescent="0.2">
      <c r="B1498" s="354"/>
    </row>
    <row r="1499" spans="2:2" x14ac:dyDescent="0.2">
      <c r="B1499" s="354"/>
    </row>
    <row r="1500" spans="2:2" x14ac:dyDescent="0.2">
      <c r="B1500" s="354"/>
    </row>
    <row r="1501" spans="2:2" x14ac:dyDescent="0.2">
      <c r="B1501" s="354"/>
    </row>
    <row r="1502" spans="2:2" x14ac:dyDescent="0.2">
      <c r="B1502" s="354"/>
    </row>
    <row r="1503" spans="2:2" x14ac:dyDescent="0.2">
      <c r="B1503" s="354"/>
    </row>
    <row r="1504" spans="2:2" x14ac:dyDescent="0.2">
      <c r="B1504" s="354"/>
    </row>
    <row r="1505" spans="2:2" x14ac:dyDescent="0.2">
      <c r="B1505" s="354"/>
    </row>
    <row r="1506" spans="2:2" x14ac:dyDescent="0.2">
      <c r="B1506" s="354"/>
    </row>
    <row r="1507" spans="2:2" x14ac:dyDescent="0.2">
      <c r="B1507" s="354"/>
    </row>
    <row r="1508" spans="2:2" x14ac:dyDescent="0.2">
      <c r="B1508" s="354"/>
    </row>
    <row r="1509" spans="2:2" x14ac:dyDescent="0.2">
      <c r="B1509" s="354"/>
    </row>
    <row r="1510" spans="2:2" x14ac:dyDescent="0.2">
      <c r="B1510" s="354"/>
    </row>
    <row r="1511" spans="2:2" x14ac:dyDescent="0.2">
      <c r="B1511" s="354"/>
    </row>
    <row r="1512" spans="2:2" x14ac:dyDescent="0.2">
      <c r="B1512" s="354"/>
    </row>
    <row r="1513" spans="2:2" x14ac:dyDescent="0.2">
      <c r="B1513" s="354"/>
    </row>
    <row r="1514" spans="2:2" x14ac:dyDescent="0.2">
      <c r="B1514" s="354"/>
    </row>
    <row r="1515" spans="2:2" x14ac:dyDescent="0.2">
      <c r="B1515" s="354"/>
    </row>
  </sheetData>
  <sheetProtection algorithmName="SHA-512" hashValue="pXx20hIQFzwumWroP5mZEGFJgUCyb+5VSqjHKOqAzFrpD+kymU5WYt0SO72N0Dul1LYb689n7dFtK0vwr3yWTQ==" saltValue="GctfiP55rDa10dBAF9GrQw==" spinCount="100000" sheet="1" objects="1" scenarios="1"/>
  <conditionalFormatting sqref="B61:B67">
    <cfRule type="expression" dxfId="27" priority="21" stopIfTrue="1">
      <formula>ISNUMBER($B61)</formula>
    </cfRule>
  </conditionalFormatting>
  <conditionalFormatting sqref="D64:D67 D61:D62 E61:F67">
    <cfRule type="expression" dxfId="26" priority="22" stopIfTrue="1">
      <formula>AND(ISNUMBER(D61),OR($C61="Totaal",D$20="Totaal"))</formula>
    </cfRule>
    <cfRule type="expression" dxfId="25" priority="23" stopIfTrue="1">
      <formula>AND(ISNUMBER(D61),NOT(OR($B61="Totaal",D$20)))</formula>
    </cfRule>
  </conditionalFormatting>
  <conditionalFormatting sqref="B21:B60">
    <cfRule type="expression" dxfId="24" priority="1" stopIfTrue="1">
      <formula>ISNUMBER($B21)</formula>
    </cfRule>
  </conditionalFormatting>
  <conditionalFormatting sqref="D21">
    <cfRule type="expression" dxfId="23" priority="2" stopIfTrue="1">
      <formula>AND(ISNUMBER(D21),OR($C21="Totaal",D$20="Totaal"))</formula>
    </cfRule>
    <cfRule type="expression" dxfId="22" priority="3" stopIfTrue="1">
      <formula>AND(ISNUMBER(D21),NOT(OR($B21="Totaal",D$20)))</formula>
    </cfRule>
  </conditionalFormatting>
  <conditionalFormatting sqref="E21:P21">
    <cfRule type="expression" dxfId="21" priority="4" stopIfTrue="1">
      <formula>AND(ISNUMBER(E21),OR($C21="Totaal per deelnemer",E$20="Totaal betaling"))</formula>
    </cfRule>
    <cfRule type="expression" dxfId="20" priority="5" stopIfTrue="1">
      <formula>AND(ISNUMBER(E21),NOT(OR($B21="Totaal",E$20)))</formula>
    </cfRule>
  </conditionalFormatting>
  <conditionalFormatting sqref="E22:P60">
    <cfRule type="expression" dxfId="19" priority="6" stopIfTrue="1">
      <formula>AND(ISNUMBER(E22),OR($C22="Totaal per deelnemer",E$20="Totaal betaling"),NOT(AND($C22="Totaal per deelnemer",E$20="Totaal betaling")))</formula>
    </cfRule>
    <cfRule type="expression" dxfId="18" priority="7" stopIfTrue="1">
      <formula>AND(ISNUMBER(E22),NOT(OR($C22="Totaal per deelnemer",E$20="Totaal betaling")))</formula>
    </cfRule>
    <cfRule type="expression" dxfId="17" priority="8" stopIfTrue="1">
      <formula>AND(ISNUMBER(E22),AND($C22="Totaal per deelnemer",E$20="Totaal betaling"))</formula>
    </cfRule>
  </conditionalFormatting>
  <conditionalFormatting sqref="D22:D60">
    <cfRule type="expression" dxfId="16" priority="9" stopIfTrue="1">
      <formula>AND(ISNUMBER(D22),OR($C22="Totaal per deelnemer",D$20="Totaal betaling"))</formula>
    </cfRule>
    <cfRule type="expression" dxfId="15" priority="10" stopIfTrue="1">
      <formula>AND(ISNUMBER(D22),NOT(OR($C22="Totaal per deelnemer",D$20)))</formula>
    </cfRule>
  </conditionalFormatting>
  <pageMargins left="0.19685039370078741" right="0.19685039370078741" top="0.39370078740157483" bottom="0.31496062992125984" header="0.19685039370078741" footer="0.19685039370078741"/>
  <pageSetup paperSize="9" scale="5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2">
    <tabColor theme="9" tint="-0.249977111117893"/>
    <pageSetUpPr fitToPage="1"/>
  </sheetPr>
  <dimension ref="A1:M40"/>
  <sheetViews>
    <sheetView workbookViewId="0">
      <selection activeCell="C10" sqref="C10"/>
    </sheetView>
  </sheetViews>
  <sheetFormatPr defaultColWidth="9.140625" defaultRowHeight="12.75" x14ac:dyDescent="0.2"/>
  <cols>
    <col min="1" max="4" width="12.42578125" style="339" customWidth="1"/>
    <col min="5" max="6" width="9.140625" style="339" customWidth="1"/>
    <col min="7" max="7" width="12.42578125" style="339" customWidth="1"/>
    <col min="8" max="8" width="9.140625" style="339" customWidth="1"/>
    <col min="9" max="9" width="12.42578125" style="339" customWidth="1"/>
    <col min="10" max="10" width="9.140625" style="339"/>
    <col min="11" max="11" width="9" style="339" customWidth="1"/>
    <col min="12" max="13" width="9.140625" style="410" customWidth="1"/>
    <col min="14" max="16384" width="9.140625" style="339"/>
  </cols>
  <sheetData>
    <row r="1" spans="1:12" x14ac:dyDescent="0.2">
      <c r="A1" s="1241" t="s">
        <v>9</v>
      </c>
      <c r="B1" s="422"/>
      <c r="C1" s="1242" t="str">
        <f>Project!B14</f>
        <v>[Dit veld wordt door RVO ingevuld]</v>
      </c>
      <c r="D1" s="1243"/>
      <c r="E1" s="761"/>
      <c r="F1" s="496"/>
      <c r="G1" s="496"/>
      <c r="H1" s="422"/>
      <c r="I1" s="422"/>
      <c r="J1" s="422"/>
      <c r="K1" s="423"/>
    </row>
    <row r="2" spans="1:12" x14ac:dyDescent="0.2">
      <c r="A2" s="494" t="s">
        <v>56</v>
      </c>
      <c r="B2" s="496"/>
      <c r="C2" s="1244">
        <f>Project!B17</f>
        <v>0</v>
      </c>
      <c r="D2" s="761"/>
      <c r="E2" s="761"/>
      <c r="F2" s="496"/>
      <c r="G2" s="496"/>
      <c r="H2" s="496"/>
      <c r="I2" s="496"/>
      <c r="J2" s="496"/>
      <c r="K2" s="425"/>
    </row>
    <row r="3" spans="1:12" x14ac:dyDescent="0.2">
      <c r="A3" s="494" t="s">
        <v>57</v>
      </c>
      <c r="B3" s="496"/>
      <c r="C3" s="1245">
        <f>Project!B24</f>
        <v>0</v>
      </c>
      <c r="D3" s="761"/>
      <c r="E3" s="761"/>
      <c r="F3" s="496"/>
      <c r="G3" s="496"/>
      <c r="H3" s="494"/>
      <c r="I3" s="494"/>
      <c r="J3" s="496"/>
      <c r="K3" s="425"/>
    </row>
    <row r="4" spans="1:12" x14ac:dyDescent="0.2">
      <c r="A4" s="494" t="s">
        <v>354</v>
      </c>
      <c r="B4" s="496"/>
      <c r="C4" s="1234">
        <f>COUNTA(Project!B24:B34)</f>
        <v>0</v>
      </c>
      <c r="D4" s="496"/>
      <c r="E4" s="496"/>
      <c r="F4" s="496"/>
      <c r="G4" s="496"/>
      <c r="H4" s="496"/>
      <c r="I4" s="496"/>
      <c r="J4" s="496"/>
      <c r="K4" s="425"/>
    </row>
    <row r="5" spans="1:12" x14ac:dyDescent="0.2">
      <c r="A5" s="1246" t="s">
        <v>52</v>
      </c>
      <c r="B5" s="496"/>
      <c r="C5" s="1247" t="str">
        <f>IF(ISNUMBER(Project!B20),Project!B20,"")</f>
        <v/>
      </c>
      <c r="D5" s="496"/>
      <c r="E5" s="494" t="s">
        <v>55</v>
      </c>
      <c r="F5" s="496"/>
      <c r="G5" s="1247" t="str">
        <f>IF(ISNUMBER(Project!C20),Project!C20,"")</f>
        <v/>
      </c>
      <c r="H5" s="496"/>
      <c r="I5" s="494" t="s">
        <v>10</v>
      </c>
      <c r="J5" s="496"/>
      <c r="K5" s="524" t="str">
        <f>IFERROR(DAYS360(C5,G5)/30,"")</f>
        <v/>
      </c>
    </row>
    <row r="6" spans="1:12" x14ac:dyDescent="0.2">
      <c r="A6" s="496"/>
      <c r="B6" s="496"/>
      <c r="C6" s="496"/>
      <c r="D6" s="496"/>
      <c r="E6" s="496"/>
      <c r="F6" s="496"/>
      <c r="H6" s="496"/>
      <c r="I6" s="496"/>
      <c r="J6" s="496"/>
      <c r="K6" s="366"/>
    </row>
    <row r="7" spans="1:12" x14ac:dyDescent="0.2">
      <c r="A7" s="1246" t="s">
        <v>53</v>
      </c>
      <c r="B7" s="496"/>
      <c r="C7" s="1248">
        <f ca="1">Financiering!U18</f>
        <v>0</v>
      </c>
      <c r="D7" s="406"/>
      <c r="E7" s="406"/>
      <c r="F7" s="406"/>
      <c r="G7" s="406"/>
      <c r="H7" s="406"/>
      <c r="I7" s="406"/>
      <c r="J7" s="406"/>
      <c r="K7" s="366"/>
    </row>
    <row r="8" spans="1:12" x14ac:dyDescent="0.2">
      <c r="A8" s="512"/>
      <c r="B8" s="513"/>
      <c r="C8" s="525"/>
      <c r="D8" s="483"/>
      <c r="E8" s="483"/>
      <c r="F8" s="483"/>
      <c r="G8" s="483"/>
      <c r="H8" s="483"/>
      <c r="I8" s="483"/>
      <c r="J8" s="483"/>
      <c r="K8" s="484"/>
    </row>
    <row r="9" spans="1:12" x14ac:dyDescent="0.2">
      <c r="A9" s="419" t="s">
        <v>58</v>
      </c>
      <c r="B9" s="514"/>
      <c r="C9" s="514" t="s">
        <v>361</v>
      </c>
      <c r="D9" s="418"/>
      <c r="E9" s="418"/>
      <c r="F9" s="418"/>
      <c r="G9" s="418"/>
      <c r="H9" s="418"/>
      <c r="I9" s="418"/>
      <c r="J9" s="418"/>
      <c r="K9" s="521"/>
    </row>
    <row r="10" spans="1:12" x14ac:dyDescent="0.2">
      <c r="A10" s="362" t="s">
        <v>21</v>
      </c>
      <c r="B10" s="365"/>
      <c r="C10" s="490"/>
      <c r="D10" s="365"/>
      <c r="E10" s="367"/>
      <c r="F10" s="365"/>
      <c r="G10" s="370"/>
      <c r="H10" s="367"/>
      <c r="I10" s="367"/>
      <c r="J10" s="365"/>
      <c r="K10" s="420"/>
      <c r="L10" s="411"/>
    </row>
    <row r="11" spans="1:12" x14ac:dyDescent="0.2">
      <c r="A11" s="415" t="s">
        <v>22</v>
      </c>
      <c r="B11" s="412"/>
      <c r="C11" s="491"/>
      <c r="D11" s="412" t="str">
        <f>#N/A</f>
        <v>Vul de subsidiebedragen in werkblad Mijlpalenbegroting in!</v>
      </c>
      <c r="E11" s="413"/>
      <c r="F11" s="412"/>
      <c r="G11" s="522"/>
      <c r="H11" s="413"/>
      <c r="I11" s="413"/>
      <c r="J11" s="412"/>
      <c r="K11" s="523"/>
      <c r="L11" s="411"/>
    </row>
    <row r="12" spans="1:12" ht="13.5" thickBot="1" x14ac:dyDescent="0.25">
      <c r="A12" s="416"/>
      <c r="B12" s="365"/>
      <c r="C12" s="367"/>
      <c r="D12" s="365"/>
      <c r="E12" s="365"/>
      <c r="F12" s="365"/>
      <c r="G12" s="365"/>
      <c r="H12" s="365"/>
      <c r="I12" s="365"/>
      <c r="J12" s="365"/>
      <c r="K12" s="366"/>
    </row>
    <row r="13" spans="1:12" ht="13.5" thickBot="1" x14ac:dyDescent="0.25">
      <c r="A13" s="515" t="s">
        <v>54</v>
      </c>
      <c r="B13" s="516"/>
      <c r="C13" s="492"/>
      <c r="D13" s="413" t="s">
        <v>12</v>
      </c>
      <c r="E13" s="412"/>
      <c r="F13" s="412"/>
      <c r="G13" s="412"/>
      <c r="H13" s="412"/>
      <c r="I13" s="412"/>
      <c r="J13" s="412"/>
      <c r="K13" s="414"/>
    </row>
    <row r="14" spans="1:12" x14ac:dyDescent="0.2">
      <c r="A14" s="517"/>
      <c r="B14" s="513"/>
      <c r="C14" s="483"/>
      <c r="D14" s="483"/>
      <c r="E14" s="483"/>
      <c r="F14" s="483"/>
      <c r="G14" s="483"/>
      <c r="H14" s="483"/>
      <c r="I14" s="483"/>
      <c r="J14" s="483"/>
      <c r="K14" s="484"/>
    </row>
    <row r="15" spans="1:12" x14ac:dyDescent="0.2">
      <c r="A15" s="519" t="str">
        <f>IF(AND(ISNUMBER(C13),(OR(C10="ja",C11="ja"))),"","! Verplichte velden (*) zijn niet volledig ingevuld")</f>
        <v>! Verplichte velden (*) zijn niet volledig ingevuld</v>
      </c>
      <c r="B15" s="513"/>
      <c r="C15" s="483"/>
      <c r="D15" s="483"/>
      <c r="E15" s="483"/>
      <c r="F15" s="483"/>
      <c r="G15" s="483"/>
      <c r="H15" s="483"/>
      <c r="I15" s="483"/>
      <c r="J15" s="483"/>
      <c r="K15" s="484"/>
    </row>
    <row r="16" spans="1:12" x14ac:dyDescent="0.2">
      <c r="A16" s="519" t="str">
        <f>IF(AND(ISNUMBER(K5),K5&gt;48),"! Loopptijd te lang. Maximale looptijd is 48 maanden",IF(K5="","! Vul de start en einddatum in op het tabblad Project",""))</f>
        <v>! Vul de start en einddatum in op het tabblad Project</v>
      </c>
      <c r="B16" s="513"/>
      <c r="C16" s="483"/>
      <c r="D16" s="483"/>
      <c r="E16" s="483"/>
      <c r="F16" s="483"/>
      <c r="G16" s="483"/>
      <c r="H16" s="483"/>
      <c r="I16" s="483"/>
      <c r="J16" s="483"/>
      <c r="K16" s="484"/>
    </row>
    <row r="17" spans="1:11" ht="13.5" thickBot="1" x14ac:dyDescent="0.25">
      <c r="A17" s="520" t="str">
        <f>IF(OR(C4&lt;1,C4&gt;11),"! Vul minimaal 1 en maximaal 11 partners in op het tabblad Project","")</f>
        <v>! Vul minimaal 1 en maximaal 11 partners in op het tabblad Project</v>
      </c>
      <c r="B17" s="518"/>
      <c r="C17" s="485"/>
      <c r="D17" s="485"/>
      <c r="E17" s="485"/>
      <c r="F17" s="485"/>
      <c r="G17" s="485"/>
      <c r="H17" s="485"/>
      <c r="I17" s="485"/>
      <c r="J17" s="485"/>
      <c r="K17" s="486"/>
    </row>
    <row r="18" spans="1:11" x14ac:dyDescent="0.2">
      <c r="A18" s="337"/>
      <c r="B18" s="337"/>
      <c r="C18" s="337"/>
      <c r="D18" s="337"/>
      <c r="E18" s="337"/>
      <c r="F18" s="337"/>
      <c r="G18" s="337"/>
      <c r="H18" s="337"/>
      <c r="I18" s="337"/>
      <c r="J18" s="337"/>
      <c r="K18" s="337"/>
    </row>
    <row r="19" spans="1:11" x14ac:dyDescent="0.2">
      <c r="A19" s="337"/>
      <c r="B19" s="337"/>
      <c r="C19" s="337"/>
      <c r="D19" s="337"/>
      <c r="E19" s="337"/>
      <c r="F19" s="337"/>
      <c r="G19" s="337"/>
      <c r="H19" s="337"/>
      <c r="I19" s="337"/>
      <c r="J19" s="337"/>
      <c r="K19" s="337"/>
    </row>
    <row r="20" spans="1:11" x14ac:dyDescent="0.2">
      <c r="A20" s="337"/>
      <c r="B20" s="337"/>
      <c r="C20" s="337"/>
      <c r="D20" s="337"/>
      <c r="E20" s="337"/>
      <c r="F20" s="337"/>
      <c r="G20" s="337"/>
      <c r="H20" s="337"/>
      <c r="I20" s="337"/>
      <c r="J20" s="337"/>
      <c r="K20" s="337"/>
    </row>
    <row r="21" spans="1:11" x14ac:dyDescent="0.2">
      <c r="A21" s="337"/>
      <c r="B21" s="337"/>
      <c r="C21" s="337"/>
      <c r="D21" s="337"/>
      <c r="E21" s="337"/>
      <c r="F21" s="337"/>
      <c r="G21" s="337"/>
      <c r="H21" s="337"/>
      <c r="I21" s="337"/>
      <c r="J21" s="337"/>
      <c r="K21" s="337"/>
    </row>
    <row r="22" spans="1:11" x14ac:dyDescent="0.2">
      <c r="A22" s="337"/>
      <c r="B22" s="337"/>
      <c r="C22" s="337"/>
      <c r="D22" s="337"/>
      <c r="E22" s="337"/>
      <c r="F22" s="337"/>
      <c r="G22" s="337"/>
      <c r="H22" s="337"/>
      <c r="I22" s="337"/>
      <c r="J22" s="337"/>
      <c r="K22" s="337"/>
    </row>
    <row r="23" spans="1:11" x14ac:dyDescent="0.2">
      <c r="A23" s="337"/>
      <c r="B23" s="337"/>
      <c r="C23" s="337"/>
      <c r="D23" s="337"/>
      <c r="E23" s="337"/>
      <c r="F23" s="337"/>
      <c r="G23" s="337"/>
      <c r="H23" s="337"/>
      <c r="I23" s="337"/>
      <c r="J23" s="337"/>
      <c r="K23" s="337"/>
    </row>
    <row r="24" spans="1:11" x14ac:dyDescent="0.2">
      <c r="A24" s="337"/>
      <c r="B24" s="337"/>
      <c r="C24" s="337"/>
      <c r="D24" s="337"/>
      <c r="E24" s="337"/>
      <c r="F24" s="337"/>
      <c r="G24" s="337"/>
      <c r="H24" s="337"/>
      <c r="I24" s="337"/>
      <c r="J24" s="337"/>
      <c r="K24" s="337"/>
    </row>
    <row r="25" spans="1:11" x14ac:dyDescent="0.2">
      <c r="A25" s="337"/>
      <c r="B25" s="337"/>
      <c r="C25" s="337"/>
      <c r="D25" s="337"/>
      <c r="E25" s="337"/>
      <c r="F25" s="337"/>
      <c r="G25" s="337"/>
      <c r="H25" s="337"/>
      <c r="I25" s="337"/>
      <c r="J25" s="337"/>
      <c r="K25" s="337"/>
    </row>
    <row r="26" spans="1:11" x14ac:dyDescent="0.2">
      <c r="A26" s="337"/>
      <c r="B26" s="337"/>
      <c r="C26" s="337"/>
      <c r="D26" s="337"/>
      <c r="E26" s="337"/>
      <c r="F26" s="337"/>
      <c r="G26" s="337"/>
      <c r="H26" s="337"/>
      <c r="I26" s="337"/>
      <c r="J26" s="337"/>
      <c r="K26" s="337"/>
    </row>
    <row r="27" spans="1:11" x14ac:dyDescent="0.2">
      <c r="A27" s="337"/>
      <c r="B27" s="337"/>
      <c r="C27" s="337"/>
      <c r="D27" s="337"/>
      <c r="E27" s="337"/>
      <c r="F27" s="337"/>
      <c r="G27" s="337"/>
      <c r="H27" s="337"/>
      <c r="I27" s="337"/>
      <c r="J27" s="337"/>
      <c r="K27" s="337"/>
    </row>
    <row r="28" spans="1:11" x14ac:dyDescent="0.2">
      <c r="A28" s="337"/>
      <c r="B28" s="337"/>
      <c r="C28" s="337"/>
      <c r="D28" s="337"/>
      <c r="E28" s="337"/>
      <c r="F28" s="337"/>
      <c r="G28" s="337"/>
      <c r="H28" s="337"/>
      <c r="I28" s="337"/>
      <c r="J28" s="337"/>
      <c r="K28" s="337"/>
    </row>
    <row r="29" spans="1:11" x14ac:dyDescent="0.2">
      <c r="A29" s="337"/>
      <c r="B29" s="337"/>
      <c r="C29" s="337"/>
      <c r="D29" s="337"/>
      <c r="E29" s="337"/>
      <c r="F29" s="337"/>
      <c r="G29" s="337"/>
      <c r="H29" s="337"/>
      <c r="I29" s="337"/>
      <c r="J29" s="337"/>
      <c r="K29" s="337"/>
    </row>
    <row r="30" spans="1:11" x14ac:dyDescent="0.2">
      <c r="A30" s="337"/>
      <c r="B30" s="337"/>
      <c r="C30" s="337"/>
      <c r="D30" s="337"/>
      <c r="E30" s="337"/>
      <c r="F30" s="337"/>
      <c r="G30" s="337"/>
      <c r="H30" s="337"/>
      <c r="I30" s="337"/>
      <c r="J30" s="337"/>
      <c r="K30" s="337"/>
    </row>
    <row r="31" spans="1:11" x14ac:dyDescent="0.2">
      <c r="A31" s="337"/>
      <c r="B31" s="337"/>
      <c r="C31" s="337"/>
      <c r="D31" s="337"/>
      <c r="E31" s="337"/>
      <c r="F31" s="337"/>
      <c r="G31" s="337"/>
      <c r="H31" s="337"/>
      <c r="I31" s="337"/>
      <c r="J31" s="337"/>
      <c r="K31" s="337"/>
    </row>
    <row r="32" spans="1:11" x14ac:dyDescent="0.2">
      <c r="A32" s="337"/>
      <c r="B32" s="337"/>
      <c r="C32" s="337"/>
      <c r="D32" s="337"/>
      <c r="E32" s="337"/>
      <c r="F32" s="337"/>
      <c r="G32" s="337"/>
      <c r="H32" s="337"/>
      <c r="I32" s="337"/>
      <c r="J32" s="337"/>
      <c r="K32" s="337"/>
    </row>
    <row r="33" spans="1:11" x14ac:dyDescent="0.2">
      <c r="A33" s="337"/>
      <c r="B33" s="337"/>
      <c r="C33" s="337"/>
      <c r="D33" s="337"/>
      <c r="E33" s="337"/>
      <c r="F33" s="337"/>
      <c r="G33" s="337"/>
      <c r="H33" s="337"/>
      <c r="I33" s="337"/>
      <c r="J33" s="337"/>
      <c r="K33" s="337"/>
    </row>
    <row r="34" spans="1:11" x14ac:dyDescent="0.2">
      <c r="A34" s="337"/>
      <c r="B34" s="337"/>
      <c r="C34" s="337"/>
      <c r="D34" s="337"/>
      <c r="E34" s="337"/>
      <c r="F34" s="337"/>
      <c r="G34" s="337"/>
      <c r="H34" s="337"/>
      <c r="I34" s="337"/>
      <c r="J34" s="337"/>
      <c r="K34" s="337"/>
    </row>
    <row r="36" spans="1:11" x14ac:dyDescent="0.2">
      <c r="A36" s="487" t="s">
        <v>16</v>
      </c>
      <c r="B36" s="487" t="s">
        <v>17</v>
      </c>
    </row>
    <row r="37" spans="1:11" x14ac:dyDescent="0.2">
      <c r="A37" s="487">
        <v>1</v>
      </c>
      <c r="B37" s="488">
        <v>40179</v>
      </c>
    </row>
    <row r="38" spans="1:11" x14ac:dyDescent="0.2">
      <c r="A38" s="487">
        <v>2</v>
      </c>
      <c r="B38" s="488">
        <v>40269</v>
      </c>
    </row>
    <row r="39" spans="1:11" x14ac:dyDescent="0.2">
      <c r="A39" s="487">
        <v>3</v>
      </c>
      <c r="B39" s="488">
        <v>40360</v>
      </c>
    </row>
    <row r="40" spans="1:11" x14ac:dyDescent="0.2">
      <c r="A40" s="487">
        <v>4</v>
      </c>
      <c r="B40" s="488">
        <v>40452</v>
      </c>
    </row>
  </sheetData>
  <sheetProtection algorithmName="SHA-512" hashValue="v8eF35KS/Z7mzhLbmRRDByDh3HBn/gW8DUdYw2C41KLugPStltQ59RXceLH9XO++9D4qlMFElxqF7gguLuNHLQ==" saltValue="9DD0AYAwL11purP8sxmKKg==" spinCount="100000" sheet="1" objects="1" scenarios="1" selectLockedCells="1"/>
  <dataValidations count="1">
    <dataValidation type="list" allowBlank="1" showInputMessage="1" showErrorMessage="1" sqref="C10:C11" xr:uid="{00000000-0002-0000-3600-000000000000}">
      <formula1>"ja,nee"</formula1>
    </dataValidation>
  </dataValidations>
  <pageMargins left="0.75" right="0.75" top="1" bottom="1" header="0.5" footer="0.5"/>
  <pageSetup paperSize="9" scale="84" orientation="landscape" r:id="rId1"/>
  <headerFooter alignWithMargins="0">
    <oddFooter>&amp;L_x000D_&amp;1#&amp;"Calibri"&amp;10&amp;K000000 Intern gebruik</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
    <tabColor theme="9" tint="-0.249977111117893"/>
  </sheetPr>
  <dimension ref="A1:O36"/>
  <sheetViews>
    <sheetView zoomScaleNormal="100" workbookViewId="0">
      <selection activeCell="D14" sqref="D14"/>
    </sheetView>
  </sheetViews>
  <sheetFormatPr defaultRowHeight="12.75" x14ac:dyDescent="0.2"/>
  <cols>
    <col min="1" max="1" width="29.7109375" customWidth="1"/>
    <col min="2" max="2" width="15.7109375" customWidth="1"/>
    <col min="3" max="3" width="15.28515625" customWidth="1"/>
    <col min="4" max="24" width="16.140625" customWidth="1"/>
  </cols>
  <sheetData>
    <row r="1" spans="1:15" ht="13.5" thickBot="1" x14ac:dyDescent="0.25">
      <c r="A1" s="186"/>
      <c r="B1" s="186"/>
      <c r="C1" s="186"/>
      <c r="D1" s="186"/>
      <c r="E1" s="69"/>
      <c r="F1" s="69"/>
      <c r="G1" s="69"/>
      <c r="H1" s="69"/>
    </row>
    <row r="2" spans="1:15" x14ac:dyDescent="0.2">
      <c r="A2" s="498"/>
      <c r="B2" s="755" t="str">
        <f>#N/A</f>
        <v>Begroting Demonstratie Energie-Innovatie (DEI)</v>
      </c>
      <c r="C2" s="756"/>
      <c r="D2" s="756"/>
      <c r="E2" s="184"/>
      <c r="F2" s="184"/>
      <c r="G2" s="184"/>
      <c r="H2" s="184"/>
      <c r="I2" s="184"/>
      <c r="J2" s="184"/>
      <c r="K2" s="184"/>
      <c r="L2" s="184"/>
      <c r="M2" s="184"/>
      <c r="N2" s="184"/>
      <c r="O2" s="185"/>
    </row>
    <row r="3" spans="1:15" x14ac:dyDescent="0.2">
      <c r="A3" s="754" t="s">
        <v>23</v>
      </c>
      <c r="B3" s="756" t="str">
        <f>#N/A</f>
        <v>[Dit veld wordt door RVO ingevuld]</v>
      </c>
      <c r="C3" s="756"/>
      <c r="D3" s="756"/>
      <c r="E3" s="182"/>
      <c r="F3" s="182"/>
      <c r="G3" s="182"/>
      <c r="H3" s="182"/>
      <c r="I3" s="182"/>
      <c r="J3" s="182"/>
      <c r="K3" s="182"/>
      <c r="L3" s="182"/>
      <c r="M3" s="182"/>
      <c r="N3" s="182"/>
      <c r="O3" s="183"/>
    </row>
    <row r="4" spans="1:15" x14ac:dyDescent="0.2">
      <c r="A4" s="754" t="s">
        <v>24</v>
      </c>
      <c r="B4" s="756" t="str">
        <f>#N/A</f>
        <v>H ofß˙√∂oxiuh hweo9rfghsd hbvkjbioihj s</v>
      </c>
      <c r="C4" s="756"/>
      <c r="D4" s="756"/>
      <c r="E4" s="182"/>
      <c r="F4" s="182"/>
      <c r="G4" s="182"/>
      <c r="H4" s="182"/>
      <c r="I4" s="182"/>
      <c r="J4" s="182"/>
      <c r="K4" s="182"/>
      <c r="L4" s="182"/>
      <c r="M4" s="182"/>
      <c r="N4" s="182"/>
      <c r="O4" s="183"/>
    </row>
    <row r="5" spans="1:15" x14ac:dyDescent="0.2">
      <c r="A5" s="754" t="s">
        <v>25</v>
      </c>
      <c r="B5" s="756" t="str">
        <f>#N/A</f>
        <v>test</v>
      </c>
      <c r="C5" s="756"/>
      <c r="D5" s="756"/>
      <c r="E5" s="182"/>
      <c r="F5" s="182"/>
      <c r="G5" s="182"/>
      <c r="H5" s="182"/>
      <c r="I5" s="182"/>
      <c r="J5" s="182"/>
      <c r="K5" s="182"/>
      <c r="L5" s="182"/>
      <c r="M5" s="182"/>
      <c r="N5" s="182"/>
      <c r="O5" s="183"/>
    </row>
    <row r="6" spans="1:15" x14ac:dyDescent="0.2">
      <c r="A6" s="754" t="s">
        <v>27</v>
      </c>
      <c r="B6" s="756">
        <f>#N/A</f>
        <v>1</v>
      </c>
      <c r="C6" s="756"/>
      <c r="D6" s="756"/>
      <c r="E6" s="182"/>
      <c r="F6" s="182"/>
      <c r="G6" s="182"/>
      <c r="H6" s="182"/>
      <c r="I6" s="182"/>
      <c r="J6" s="182"/>
      <c r="K6" s="182"/>
      <c r="L6" s="182"/>
      <c r="M6" s="182"/>
      <c r="N6" s="182"/>
      <c r="O6" s="183"/>
    </row>
    <row r="7" spans="1:15" x14ac:dyDescent="0.2">
      <c r="A7" s="754" t="s">
        <v>30</v>
      </c>
      <c r="B7" s="757">
        <f>#N/A</f>
        <v>0</v>
      </c>
      <c r="C7" s="756"/>
      <c r="D7" s="756"/>
      <c r="E7" s="182"/>
      <c r="F7" s="182"/>
      <c r="G7" s="182"/>
      <c r="H7" s="182"/>
      <c r="I7" s="182"/>
      <c r="J7" s="182"/>
      <c r="K7" s="182"/>
      <c r="L7" s="182"/>
      <c r="M7" s="182"/>
      <c r="N7" s="182"/>
      <c r="O7" s="183"/>
    </row>
    <row r="8" spans="1:15" x14ac:dyDescent="0.2">
      <c r="A8" s="754" t="s">
        <v>11</v>
      </c>
      <c r="B8" s="758">
        <v>0.9</v>
      </c>
      <c r="C8" s="756"/>
      <c r="D8" s="756"/>
      <c r="E8" s="182"/>
      <c r="F8" s="182"/>
      <c r="G8" s="182"/>
      <c r="H8" s="182"/>
      <c r="I8" s="182"/>
      <c r="J8" s="182"/>
      <c r="K8" s="182"/>
      <c r="L8" s="182"/>
      <c r="M8" s="182"/>
      <c r="N8" s="182"/>
      <c r="O8" s="183"/>
    </row>
    <row r="9" spans="1:15" x14ac:dyDescent="0.2">
      <c r="A9" s="754" t="s">
        <v>28</v>
      </c>
      <c r="B9" s="759">
        <f>#N/A</f>
        <v>45078</v>
      </c>
      <c r="C9" s="756" t="s">
        <v>29</v>
      </c>
      <c r="D9" s="759">
        <f>#N/A</f>
        <v>46387</v>
      </c>
      <c r="E9" s="182"/>
      <c r="F9" s="182"/>
      <c r="G9" s="182"/>
      <c r="H9" s="182"/>
      <c r="I9" s="182"/>
      <c r="J9" s="182"/>
      <c r="K9" s="182"/>
      <c r="L9" s="182"/>
      <c r="M9" s="182"/>
      <c r="N9" s="182"/>
      <c r="O9" s="183"/>
    </row>
    <row r="10" spans="1:15" x14ac:dyDescent="0.2">
      <c r="A10" s="761"/>
      <c r="B10" s="756"/>
      <c r="C10" s="756"/>
      <c r="D10" s="756"/>
      <c r="E10" s="182"/>
      <c r="F10" s="182"/>
      <c r="G10" s="182"/>
      <c r="H10" s="182"/>
      <c r="I10" s="182"/>
      <c r="J10" s="182"/>
      <c r="K10" s="182"/>
      <c r="L10" s="182"/>
      <c r="M10" s="182"/>
      <c r="N10" s="182"/>
      <c r="O10" s="183"/>
    </row>
    <row r="11" spans="1:15" x14ac:dyDescent="0.2">
      <c r="A11" s="754" t="s">
        <v>31</v>
      </c>
      <c r="B11" s="760">
        <f>#N/A</f>
        <v>44986</v>
      </c>
      <c r="C11" s="756"/>
      <c r="D11" s="756"/>
      <c r="E11" s="182"/>
      <c r="F11" s="182"/>
      <c r="G11" s="182"/>
      <c r="H11" s="182"/>
      <c r="I11" s="182"/>
      <c r="J11" s="182"/>
      <c r="K11" s="182"/>
      <c r="L11" s="182"/>
      <c r="M11" s="182"/>
      <c r="N11" s="182"/>
      <c r="O11" s="183"/>
    </row>
    <row r="12" spans="1:15" x14ac:dyDescent="0.2">
      <c r="A12" s="6"/>
      <c r="B12" s="7"/>
      <c r="C12" s="3"/>
      <c r="D12" s="3"/>
      <c r="E12" s="182"/>
      <c r="F12" s="182"/>
      <c r="G12" s="182"/>
      <c r="H12" s="182"/>
      <c r="I12" s="182"/>
      <c r="J12" s="182"/>
      <c r="K12" s="182"/>
      <c r="L12" s="182"/>
      <c r="M12" s="182"/>
      <c r="N12" s="182"/>
      <c r="O12" s="183"/>
    </row>
    <row r="13" spans="1:15" x14ac:dyDescent="0.2">
      <c r="A13" s="2"/>
      <c r="B13" s="3"/>
      <c r="C13" s="7" t="s">
        <v>26</v>
      </c>
      <c r="D13" s="14">
        <v>1</v>
      </c>
      <c r="E13" s="14" t="str">
        <f>IF(ISNUMBER(D13),IF(D13&lt;$B6,D13+1,""),"")</f>
        <v/>
      </c>
      <c r="F13" s="14" t="str">
        <f t="shared" ref="F13:N13" si="0">IF(ISNUMBER(E13),IF(E13&lt;$B6,E13+1,""),"")</f>
        <v/>
      </c>
      <c r="G13" s="14" t="str">
        <f t="shared" si="0"/>
        <v/>
      </c>
      <c r="H13" s="14" t="str">
        <f t="shared" si="0"/>
        <v/>
      </c>
      <c r="I13" s="14" t="str">
        <f t="shared" si="0"/>
        <v/>
      </c>
      <c r="J13" s="14" t="str">
        <f t="shared" si="0"/>
        <v/>
      </c>
      <c r="K13" s="14" t="str">
        <f t="shared" si="0"/>
        <v/>
      </c>
      <c r="L13" s="14" t="str">
        <f t="shared" si="0"/>
        <v/>
      </c>
      <c r="M13" s="14" t="str">
        <f t="shared" si="0"/>
        <v/>
      </c>
      <c r="N13" s="14" t="str">
        <f t="shared" si="0"/>
        <v/>
      </c>
      <c r="O13" s="183"/>
    </row>
    <row r="14" spans="1:15" x14ac:dyDescent="0.2">
      <c r="A14" s="2"/>
      <c r="B14" s="3"/>
      <c r="C14" s="10" t="s">
        <v>14</v>
      </c>
      <c r="D14" s="40" t="str">
        <f>#N/A</f>
        <v>test</v>
      </c>
      <c r="E14" s="40">
        <f>#N/A</f>
        <v>0</v>
      </c>
      <c r="F14" s="40">
        <f>#N/A</f>
        <v>0</v>
      </c>
      <c r="G14" s="40">
        <f>#N/A</f>
        <v>0</v>
      </c>
      <c r="H14" s="40">
        <f>#N/A</f>
        <v>0</v>
      </c>
      <c r="I14" s="40">
        <f>#N/A</f>
        <v>0</v>
      </c>
      <c r="J14" s="40">
        <f>#N/A</f>
        <v>0</v>
      </c>
      <c r="K14" s="40">
        <f>#N/A</f>
        <v>0</v>
      </c>
      <c r="L14" s="40">
        <f>#N/A</f>
        <v>0</v>
      </c>
      <c r="M14" s="40">
        <f>#N/A</f>
        <v>0</v>
      </c>
      <c r="N14" s="40">
        <f>#N/A</f>
        <v>0</v>
      </c>
      <c r="O14" s="183"/>
    </row>
    <row r="15" spans="1:15" x14ac:dyDescent="0.2">
      <c r="A15" s="11" t="s">
        <v>33</v>
      </c>
      <c r="B15" s="12" t="s">
        <v>34</v>
      </c>
      <c r="C15" s="13" t="s">
        <v>35</v>
      </c>
      <c r="D15" s="15"/>
      <c r="E15" s="15"/>
      <c r="F15" s="15"/>
      <c r="G15" s="15"/>
      <c r="H15" s="15"/>
      <c r="I15" s="15"/>
      <c r="J15" s="15"/>
      <c r="K15" s="15"/>
      <c r="L15" s="15"/>
      <c r="M15" s="15"/>
      <c r="N15" s="15"/>
      <c r="O15" s="183"/>
    </row>
    <row r="16" spans="1:15" x14ac:dyDescent="0.2">
      <c r="A16" s="17" t="str">
        <f>IF(ISNUMBER(B16),IF(AND(B16&lt;C16,B16&gt;=B9,C16&lt;=D9),"","Milestone periode fout!"),"")</f>
        <v>Milestone periode fout!</v>
      </c>
      <c r="B16" s="165">
        <f>#N/A</f>
        <v>45078</v>
      </c>
      <c r="C16" s="165">
        <f>#N/A</f>
        <v>0</v>
      </c>
      <c r="D16" s="19">
        <f>#N/A</f>
        <v>0</v>
      </c>
      <c r="E16" s="19">
        <f>#N/A</f>
        <v>0</v>
      </c>
      <c r="F16" s="19">
        <f>#N/A</f>
        <v>0</v>
      </c>
      <c r="G16" s="19">
        <f>#N/A</f>
        <v>0</v>
      </c>
      <c r="H16" s="19">
        <f>#N/A</f>
        <v>0</v>
      </c>
      <c r="I16" s="19">
        <f>#N/A</f>
        <v>0</v>
      </c>
      <c r="J16" s="19">
        <f>#N/A</f>
        <v>0</v>
      </c>
      <c r="K16" s="19">
        <f>#N/A</f>
        <v>0</v>
      </c>
      <c r="L16" s="19">
        <f>#N/A</f>
        <v>0</v>
      </c>
      <c r="M16" s="19">
        <f>#N/A</f>
        <v>0</v>
      </c>
      <c r="N16" s="19">
        <f>#N/A</f>
        <v>0</v>
      </c>
      <c r="O16" s="183"/>
    </row>
    <row r="17" spans="1:15" x14ac:dyDescent="0.2">
      <c r="A17" s="17" t="str">
        <f>IF(ISNUMBER(B17),IF(AND(B17&lt;C17,B17&gt;=B$9,C17&lt;=D$9,OR((B17-C16)=1,(B17-C16)=0)),"","Milestone periode fout!"),"")</f>
        <v/>
      </c>
      <c r="B17" s="165" t="str">
        <f>#N/A</f>
        <v/>
      </c>
      <c r="C17" s="165">
        <f>#N/A</f>
        <v>0</v>
      </c>
      <c r="D17" s="19">
        <f>#N/A</f>
        <v>0</v>
      </c>
      <c r="E17" s="19">
        <f>#N/A</f>
        <v>0</v>
      </c>
      <c r="F17" s="19">
        <f>#N/A</f>
        <v>0</v>
      </c>
      <c r="G17" s="19">
        <f>#N/A</f>
        <v>0</v>
      </c>
      <c r="H17" s="19">
        <f>#N/A</f>
        <v>0</v>
      </c>
      <c r="I17" s="19">
        <f>#N/A</f>
        <v>0</v>
      </c>
      <c r="J17" s="19">
        <f>#N/A</f>
        <v>0</v>
      </c>
      <c r="K17" s="19">
        <f>#N/A</f>
        <v>0</v>
      </c>
      <c r="L17" s="19">
        <f>#N/A</f>
        <v>0</v>
      </c>
      <c r="M17" s="19">
        <f>#N/A</f>
        <v>0</v>
      </c>
      <c r="N17" s="19">
        <f>#N/A</f>
        <v>0</v>
      </c>
      <c r="O17" s="183"/>
    </row>
    <row r="18" spans="1:15" x14ac:dyDescent="0.2">
      <c r="A18" s="17" t="str">
        <f t="shared" ref="A18:A23" si="1">IF(ISNUMBER(B18),IF(AND(B18&lt;C18,B18&gt;=B$9,C18&lt;=D$9,OR((B18-C17)=1,(B18-C17)=0)),"","Milestone periode fout!"),"")</f>
        <v/>
      </c>
      <c r="B18" s="165" t="str">
        <f>#N/A</f>
        <v/>
      </c>
      <c r="C18" s="165" t="str">
        <f>#N/A</f>
        <v/>
      </c>
      <c r="D18" s="19">
        <f>#N/A</f>
        <v>0</v>
      </c>
      <c r="E18" s="19">
        <f>#N/A</f>
        <v>0</v>
      </c>
      <c r="F18" s="19">
        <f>#N/A</f>
        <v>0</v>
      </c>
      <c r="G18" s="19">
        <f>#N/A</f>
        <v>0</v>
      </c>
      <c r="H18" s="19">
        <f>#N/A</f>
        <v>0</v>
      </c>
      <c r="I18" s="19">
        <f>#N/A</f>
        <v>0</v>
      </c>
      <c r="J18" s="19">
        <f>#N/A</f>
        <v>0</v>
      </c>
      <c r="K18" s="19">
        <f>#N/A</f>
        <v>0</v>
      </c>
      <c r="L18" s="19">
        <f>#N/A</f>
        <v>0</v>
      </c>
      <c r="M18" s="19">
        <f>#N/A</f>
        <v>0</v>
      </c>
      <c r="N18" s="19">
        <f>#N/A</f>
        <v>0</v>
      </c>
      <c r="O18" s="183"/>
    </row>
    <row r="19" spans="1:15" x14ac:dyDescent="0.2">
      <c r="A19" s="17" t="str">
        <f t="shared" si="1"/>
        <v/>
      </c>
      <c r="B19" s="165" t="str">
        <f>#N/A</f>
        <v/>
      </c>
      <c r="C19" s="165" t="str">
        <f>#N/A</f>
        <v/>
      </c>
      <c r="D19" s="19">
        <f>#N/A</f>
        <v>0</v>
      </c>
      <c r="E19" s="19">
        <f>#N/A</f>
        <v>0</v>
      </c>
      <c r="F19" s="19">
        <f>#N/A</f>
        <v>0</v>
      </c>
      <c r="G19" s="19">
        <f>#N/A</f>
        <v>0</v>
      </c>
      <c r="H19" s="19">
        <f>#N/A</f>
        <v>0</v>
      </c>
      <c r="I19" s="19">
        <f>#N/A</f>
        <v>0</v>
      </c>
      <c r="J19" s="19">
        <f>#N/A</f>
        <v>0</v>
      </c>
      <c r="K19" s="19">
        <f>#N/A</f>
        <v>0</v>
      </c>
      <c r="L19" s="19">
        <f>#N/A</f>
        <v>0</v>
      </c>
      <c r="M19" s="19">
        <f>#N/A</f>
        <v>0</v>
      </c>
      <c r="N19" s="19">
        <f>#N/A</f>
        <v>0</v>
      </c>
      <c r="O19" s="183"/>
    </row>
    <row r="20" spans="1:15" x14ac:dyDescent="0.2">
      <c r="A20" s="17" t="str">
        <f t="shared" si="1"/>
        <v/>
      </c>
      <c r="B20" s="165" t="str">
        <f>#N/A</f>
        <v/>
      </c>
      <c r="C20" s="165" t="str">
        <f>#N/A</f>
        <v/>
      </c>
      <c r="D20" s="19">
        <f>#N/A</f>
        <v>0</v>
      </c>
      <c r="E20" s="19">
        <f>#N/A</f>
        <v>0</v>
      </c>
      <c r="F20" s="19">
        <f>#N/A</f>
        <v>0</v>
      </c>
      <c r="G20" s="19">
        <f>#N/A</f>
        <v>0</v>
      </c>
      <c r="H20" s="19">
        <f>#N/A</f>
        <v>0</v>
      </c>
      <c r="I20" s="19">
        <f>#N/A</f>
        <v>0</v>
      </c>
      <c r="J20" s="19">
        <f>#N/A</f>
        <v>0</v>
      </c>
      <c r="K20" s="19">
        <f>#N/A</f>
        <v>0</v>
      </c>
      <c r="L20" s="19">
        <f>#N/A</f>
        <v>0</v>
      </c>
      <c r="M20" s="19">
        <f>#N/A</f>
        <v>0</v>
      </c>
      <c r="N20" s="19">
        <f>#N/A</f>
        <v>0</v>
      </c>
      <c r="O20" s="183"/>
    </row>
    <row r="21" spans="1:15" x14ac:dyDescent="0.2">
      <c r="A21" s="17" t="str">
        <f t="shared" si="1"/>
        <v/>
      </c>
      <c r="B21" s="165" t="str">
        <f>#N/A</f>
        <v/>
      </c>
      <c r="C21" s="165" t="str">
        <f>#N/A</f>
        <v/>
      </c>
      <c r="D21" s="19">
        <f>#N/A</f>
        <v>0</v>
      </c>
      <c r="E21" s="19">
        <f>#N/A</f>
        <v>0</v>
      </c>
      <c r="F21" s="19">
        <f>#N/A</f>
        <v>0</v>
      </c>
      <c r="G21" s="19">
        <f>#N/A</f>
        <v>0</v>
      </c>
      <c r="H21" s="19">
        <f>#N/A</f>
        <v>0</v>
      </c>
      <c r="I21" s="19">
        <f>#N/A</f>
        <v>0</v>
      </c>
      <c r="J21" s="19">
        <f>#N/A</f>
        <v>0</v>
      </c>
      <c r="K21" s="19">
        <f>#N/A</f>
        <v>0</v>
      </c>
      <c r="L21" s="19">
        <f>#N/A</f>
        <v>0</v>
      </c>
      <c r="M21" s="19">
        <f>#N/A</f>
        <v>0</v>
      </c>
      <c r="N21" s="19">
        <f>#N/A</f>
        <v>0</v>
      </c>
      <c r="O21" s="183"/>
    </row>
    <row r="22" spans="1:15" x14ac:dyDescent="0.2">
      <c r="A22" s="17" t="str">
        <f t="shared" si="1"/>
        <v/>
      </c>
      <c r="B22" s="165" t="str">
        <f>#N/A</f>
        <v/>
      </c>
      <c r="C22" s="165" t="str">
        <f>#N/A</f>
        <v/>
      </c>
      <c r="D22" s="19">
        <f>#N/A</f>
        <v>0</v>
      </c>
      <c r="E22" s="19">
        <f>#N/A</f>
        <v>0</v>
      </c>
      <c r="F22" s="19">
        <f>#N/A</f>
        <v>0</v>
      </c>
      <c r="G22" s="19">
        <f>#N/A</f>
        <v>0</v>
      </c>
      <c r="H22" s="19">
        <f>#N/A</f>
        <v>0</v>
      </c>
      <c r="I22" s="19">
        <f>#N/A</f>
        <v>0</v>
      </c>
      <c r="J22" s="19">
        <f>#N/A</f>
        <v>0</v>
      </c>
      <c r="K22" s="19">
        <f>#N/A</f>
        <v>0</v>
      </c>
      <c r="L22" s="19">
        <f>#N/A</f>
        <v>0</v>
      </c>
      <c r="M22" s="19">
        <f>#N/A</f>
        <v>0</v>
      </c>
      <c r="N22" s="19">
        <f>#N/A</f>
        <v>0</v>
      </c>
      <c r="O22" s="183"/>
    </row>
    <row r="23" spans="1:15" x14ac:dyDescent="0.2">
      <c r="A23" s="17" t="str">
        <f t="shared" si="1"/>
        <v/>
      </c>
      <c r="B23" s="165" t="str">
        <f>#N/A</f>
        <v/>
      </c>
      <c r="C23" s="165" t="str">
        <f>#N/A</f>
        <v/>
      </c>
      <c r="D23" s="19">
        <f>#N/A</f>
        <v>0</v>
      </c>
      <c r="E23" s="19">
        <f>#N/A</f>
        <v>0</v>
      </c>
      <c r="F23" s="19">
        <f>#N/A</f>
        <v>0</v>
      </c>
      <c r="G23" s="19">
        <f>#N/A</f>
        <v>0</v>
      </c>
      <c r="H23" s="19">
        <f>#N/A</f>
        <v>0</v>
      </c>
      <c r="I23" s="19">
        <f>#N/A</f>
        <v>0</v>
      </c>
      <c r="J23" s="19">
        <f>#N/A</f>
        <v>0</v>
      </c>
      <c r="K23" s="19">
        <f>#N/A</f>
        <v>0</v>
      </c>
      <c r="L23" s="19">
        <f>#N/A</f>
        <v>0</v>
      </c>
      <c r="M23" s="19">
        <f>#N/A</f>
        <v>0</v>
      </c>
      <c r="N23" s="19">
        <f>#N/A</f>
        <v>0</v>
      </c>
      <c r="O23" s="183"/>
    </row>
    <row r="24" spans="1:15" x14ac:dyDescent="0.2">
      <c r="A24" s="2"/>
      <c r="B24" s="3"/>
      <c r="C24" s="5" t="s">
        <v>32</v>
      </c>
      <c r="D24" s="16">
        <f>IF(ISNUMBER(D13),SUM(D16:D23),"")</f>
        <v>0</v>
      </c>
      <c r="E24" s="16" t="str">
        <f t="shared" ref="E24:N24" si="2">IF(ISNUMBER(E13),SUM(E16:E23),"")</f>
        <v/>
      </c>
      <c r="F24" s="16" t="str">
        <f t="shared" si="2"/>
        <v/>
      </c>
      <c r="G24" s="16" t="str">
        <f t="shared" si="2"/>
        <v/>
      </c>
      <c r="H24" s="16" t="str">
        <f t="shared" si="2"/>
        <v/>
      </c>
      <c r="I24" s="16" t="str">
        <f t="shared" si="2"/>
        <v/>
      </c>
      <c r="J24" s="16" t="str">
        <f t="shared" si="2"/>
        <v/>
      </c>
      <c r="K24" s="16" t="str">
        <f t="shared" si="2"/>
        <v/>
      </c>
      <c r="L24" s="16" t="str">
        <f t="shared" si="2"/>
        <v/>
      </c>
      <c r="M24" s="16" t="str">
        <f t="shared" si="2"/>
        <v/>
      </c>
      <c r="N24" s="16" t="str">
        <f t="shared" si="2"/>
        <v/>
      </c>
      <c r="O24" s="183"/>
    </row>
    <row r="25" spans="1:15" x14ac:dyDescent="0.2">
      <c r="A25" s="2"/>
      <c r="B25" s="3"/>
      <c r="C25" s="3"/>
      <c r="D25" s="3"/>
      <c r="E25" s="182"/>
      <c r="F25" s="182"/>
      <c r="G25" s="182"/>
      <c r="H25" s="182"/>
      <c r="I25" s="182"/>
      <c r="J25" s="182"/>
      <c r="K25" s="182"/>
      <c r="L25" s="182"/>
      <c r="M25" s="182"/>
      <c r="N25" s="182"/>
      <c r="O25" s="183"/>
    </row>
    <row r="26" spans="1:15" x14ac:dyDescent="0.2">
      <c r="A26" s="2"/>
      <c r="B26" s="3"/>
      <c r="C26" s="5"/>
      <c r="D26" s="9"/>
      <c r="E26" s="182"/>
      <c r="F26" s="182"/>
      <c r="G26" s="182"/>
      <c r="H26" s="182"/>
      <c r="I26" s="182"/>
      <c r="J26" s="182"/>
      <c r="K26" s="182"/>
      <c r="L26" s="182"/>
      <c r="M26" s="182"/>
      <c r="N26" s="182"/>
      <c r="O26" s="183"/>
    </row>
    <row r="27" spans="1:15" x14ac:dyDescent="0.2">
      <c r="A27" s="2"/>
      <c r="B27" s="3"/>
      <c r="C27" s="5" t="s">
        <v>15</v>
      </c>
      <c r="D27" s="8">
        <f>#N/A</f>
        <v>0</v>
      </c>
      <c r="E27" s="182"/>
      <c r="F27" s="182"/>
      <c r="G27" s="182"/>
      <c r="H27" s="182"/>
      <c r="I27" s="182"/>
      <c r="J27" s="182"/>
      <c r="K27" s="182"/>
      <c r="L27" s="182"/>
      <c r="M27" s="182"/>
      <c r="N27" s="182"/>
      <c r="O27" s="183"/>
    </row>
    <row r="28" spans="1:15" x14ac:dyDescent="0.2">
      <c r="A28" s="2"/>
      <c r="B28" s="3"/>
      <c r="C28" s="5"/>
      <c r="D28" s="9"/>
      <c r="E28" s="182"/>
      <c r="F28" s="182"/>
      <c r="G28" s="182"/>
      <c r="H28" s="182"/>
      <c r="I28" s="182"/>
      <c r="J28" s="182"/>
      <c r="K28" s="182"/>
      <c r="L28" s="182"/>
      <c r="M28" s="182"/>
      <c r="N28" s="182"/>
      <c r="O28" s="183"/>
    </row>
    <row r="29" spans="1:15" x14ac:dyDescent="0.2">
      <c r="A29" s="17" t="str">
        <f>IF(AND(A16="",A17="",A18="",A19="",A20="",A21="",A22="",A23=""),"","Fout geconsteerd in milestoneperioden. De periode moeten aan één sluitend zijn en binnen de looptijd van het project")</f>
        <v>Fout geconsteerd in milestoneperioden. De periode moeten aan één sluitend zijn en binnen de looptijd van het project</v>
      </c>
      <c r="B29" s="3"/>
      <c r="C29" s="5"/>
      <c r="D29" s="9"/>
      <c r="E29" s="182"/>
      <c r="F29" s="182"/>
      <c r="G29" s="182"/>
      <c r="H29" s="182"/>
      <c r="I29" s="182"/>
      <c r="J29" s="182"/>
      <c r="K29" s="182"/>
      <c r="L29" s="182"/>
      <c r="M29" s="182"/>
      <c r="N29" s="182"/>
      <c r="O29" s="183"/>
    </row>
    <row r="30" spans="1:15" ht="13.5" thickBot="1" x14ac:dyDescent="0.25">
      <c r="A30" s="18" t="str">
        <f>#N/A</f>
        <v/>
      </c>
      <c r="B30" s="1"/>
      <c r="C30" s="1"/>
      <c r="D30" s="1"/>
      <c r="E30" s="186"/>
      <c r="F30" s="186"/>
      <c r="G30" s="186"/>
      <c r="H30" s="186"/>
      <c r="I30" s="186"/>
      <c r="J30" s="186"/>
      <c r="K30" s="186"/>
      <c r="L30" s="186"/>
      <c r="M30" s="186"/>
      <c r="N30" s="186"/>
      <c r="O30" s="187"/>
    </row>
    <row r="35" spans="9:9" x14ac:dyDescent="0.2">
      <c r="I35" s="20"/>
    </row>
    <row r="36" spans="9:9" x14ac:dyDescent="0.2">
      <c r="I36" s="20"/>
    </row>
  </sheetData>
  <sheetProtection algorithmName="SHA-512" hashValue="+xeUWrJKXBfJ6bCFfoGgEnkduFETRkFkDRyOTkpEnGnPn+pi3wekwmzoVLjjZLlvyzn5AYcUDH9qVg2cvpToTw==" saltValue="tUisCBYHw/ey7NzzrM4CzA==" spinCount="100000" sheet="1" objects="1" scenarios="1" selectLockedCells="1"/>
  <phoneticPr fontId="4" type="noConversion"/>
  <pageMargins left="0.75" right="0.75" top="1" bottom="1" header="0.5" footer="0.5"/>
  <pageSetup paperSize="9" scale="50" orientation="portrait" r:id="rId1"/>
  <headerFooter alignWithMargins="0">
    <oddFooter>&amp;L_x000D_&amp;1#&amp;"Calibri"&amp;10&amp;K000000 Intern gebruik</oddFooter>
  </headerFooter>
  <ignoredErrors>
    <ignoredError sqref="D14 B23 B16:B22" unlockedFormula="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4">
    <tabColor theme="9" tint="-0.249977111117893"/>
  </sheetPr>
  <dimension ref="A1:N22"/>
  <sheetViews>
    <sheetView zoomScaleNormal="100" workbookViewId="0">
      <selection activeCell="D17" sqref="D17"/>
    </sheetView>
  </sheetViews>
  <sheetFormatPr defaultColWidth="9.140625" defaultRowHeight="12.75" x14ac:dyDescent="0.2"/>
  <cols>
    <col min="1" max="1" width="23.5703125" style="339" customWidth="1"/>
    <col min="2" max="2" width="15.85546875" style="339" customWidth="1"/>
    <col min="3" max="12" width="16.140625" style="339" customWidth="1"/>
    <col min="13" max="13" width="16.140625" style="357" customWidth="1"/>
    <col min="14" max="14" width="16.140625" style="339" customWidth="1"/>
    <col min="15" max="15" width="14.140625" style="339" customWidth="1"/>
    <col min="16" max="16" width="13.140625" style="339" customWidth="1"/>
    <col min="17" max="16384" width="9.140625" style="339"/>
  </cols>
  <sheetData>
    <row r="1" spans="1:14" ht="13.5" thickBot="1" x14ac:dyDescent="0.25">
      <c r="A1" s="186"/>
      <c r="B1" s="186"/>
      <c r="C1" s="186"/>
      <c r="D1" s="186"/>
      <c r="E1" s="360"/>
      <c r="F1" s="360"/>
      <c r="G1" s="407"/>
      <c r="H1" s="407"/>
      <c r="I1" s="407"/>
      <c r="J1" s="407"/>
      <c r="K1" s="407"/>
      <c r="L1" s="407"/>
      <c r="M1" s="407"/>
      <c r="N1" s="408"/>
    </row>
    <row r="2" spans="1:14" x14ac:dyDescent="0.2">
      <c r="A2" s="494"/>
      <c r="B2" s="493" t="str">
        <f>#N/A</f>
        <v>Begroting Demonstratie Energie-Innovatie (DEI)</v>
      </c>
      <c r="C2" s="353"/>
      <c r="D2" s="353"/>
      <c r="E2" s="422"/>
      <c r="F2" s="422"/>
      <c r="G2" s="422"/>
      <c r="H2" s="422"/>
      <c r="I2" s="422"/>
      <c r="J2" s="422"/>
      <c r="K2" s="422"/>
      <c r="L2" s="422"/>
      <c r="M2" s="422"/>
      <c r="N2" s="423"/>
    </row>
    <row r="3" spans="1:14" x14ac:dyDescent="0.2">
      <c r="A3" s="362" t="s">
        <v>23</v>
      </c>
      <c r="B3" s="363" t="str">
        <f>#N/A</f>
        <v>[Dit veld wordt door RVO ingevuld]</v>
      </c>
      <c r="C3" s="364"/>
      <c r="D3" s="364"/>
      <c r="E3" s="424"/>
      <c r="F3" s="424"/>
      <c r="G3" s="424"/>
      <c r="H3" s="424"/>
      <c r="I3" s="424"/>
      <c r="J3" s="424"/>
      <c r="K3" s="424"/>
      <c r="L3" s="424"/>
      <c r="M3" s="424"/>
      <c r="N3" s="425"/>
    </row>
    <row r="4" spans="1:14" x14ac:dyDescent="0.2">
      <c r="A4" s="362" t="s">
        <v>24</v>
      </c>
      <c r="B4" s="363" t="str">
        <f>#N/A</f>
        <v>H ofß˙√∂oxiuh hweo9rfghsd hbvkjbioihj s</v>
      </c>
      <c r="C4" s="364"/>
      <c r="D4" s="364"/>
      <c r="E4" s="424"/>
      <c r="F4" s="424"/>
      <c r="G4" s="424"/>
      <c r="H4" s="424"/>
      <c r="I4" s="424"/>
      <c r="J4" s="424"/>
      <c r="K4" s="424"/>
      <c r="L4" s="424"/>
      <c r="M4" s="424"/>
      <c r="N4" s="425"/>
    </row>
    <row r="5" spans="1:14" x14ac:dyDescent="0.2">
      <c r="A5" s="362" t="s">
        <v>25</v>
      </c>
      <c r="B5" s="363" t="str">
        <f>#N/A</f>
        <v>test</v>
      </c>
      <c r="C5" s="364"/>
      <c r="D5" s="364"/>
      <c r="E5" s="424"/>
      <c r="F5" s="424"/>
      <c r="G5" s="424"/>
      <c r="H5" s="424"/>
      <c r="I5" s="424"/>
      <c r="J5" s="424"/>
      <c r="K5" s="424"/>
      <c r="L5" s="424"/>
      <c r="M5" s="424"/>
      <c r="N5" s="425"/>
    </row>
    <row r="6" spans="1:14" x14ac:dyDescent="0.2">
      <c r="A6" s="362" t="s">
        <v>51</v>
      </c>
      <c r="B6" s="363">
        <f>#N/A</f>
        <v>1</v>
      </c>
      <c r="C6" s="364"/>
      <c r="D6" s="364"/>
      <c r="E6" s="424"/>
      <c r="F6" s="424"/>
      <c r="G6" s="424"/>
      <c r="H6" s="424"/>
      <c r="I6" s="424"/>
      <c r="J6" s="424"/>
      <c r="K6" s="424"/>
      <c r="L6" s="424"/>
      <c r="M6" s="424"/>
      <c r="N6" s="425"/>
    </row>
    <row r="7" spans="1:14" x14ac:dyDescent="0.2">
      <c r="A7" s="362" t="s">
        <v>30</v>
      </c>
      <c r="B7" s="372">
        <f>#N/A</f>
        <v>0</v>
      </c>
      <c r="C7" s="364"/>
      <c r="D7" s="364"/>
      <c r="E7" s="424"/>
      <c r="F7" s="424"/>
      <c r="G7" s="424"/>
      <c r="H7" s="424"/>
      <c r="I7" s="424"/>
      <c r="J7" s="424"/>
      <c r="K7" s="424"/>
      <c r="L7" s="424"/>
      <c r="M7" s="424"/>
      <c r="N7" s="425"/>
    </row>
    <row r="8" spans="1:14" x14ac:dyDescent="0.2">
      <c r="A8" s="362" t="s">
        <v>11</v>
      </c>
      <c r="B8" s="373">
        <v>0.9</v>
      </c>
      <c r="C8" s="364"/>
      <c r="D8" s="364"/>
      <c r="E8" s="424"/>
      <c r="F8" s="424"/>
      <c r="G8" s="424"/>
      <c r="H8" s="424"/>
      <c r="I8" s="424"/>
      <c r="J8" s="424"/>
      <c r="K8" s="424"/>
      <c r="L8" s="424"/>
      <c r="M8" s="424"/>
      <c r="N8" s="425"/>
    </row>
    <row r="9" spans="1:14" x14ac:dyDescent="0.2">
      <c r="A9" s="362" t="s">
        <v>28</v>
      </c>
      <c r="B9" s="374">
        <f>#N/A</f>
        <v>45078</v>
      </c>
      <c r="C9" s="363" t="s">
        <v>35</v>
      </c>
      <c r="D9" s="374">
        <f>#N/A</f>
        <v>46387</v>
      </c>
      <c r="E9" s="424"/>
      <c r="F9" s="424"/>
      <c r="G9" s="424"/>
      <c r="H9" s="424"/>
      <c r="I9" s="424"/>
      <c r="J9" s="424"/>
      <c r="K9" s="424"/>
      <c r="L9" s="424"/>
      <c r="M9" s="424"/>
      <c r="N9" s="425"/>
    </row>
    <row r="10" spans="1:14" x14ac:dyDescent="0.2">
      <c r="A10" s="375"/>
      <c r="B10" s="391"/>
      <c r="C10" s="391"/>
      <c r="D10" s="391"/>
      <c r="E10" s="424"/>
      <c r="F10" s="424"/>
      <c r="G10" s="424"/>
      <c r="H10" s="424"/>
      <c r="I10" s="424"/>
      <c r="J10" s="424"/>
      <c r="K10" s="424"/>
      <c r="L10" s="424"/>
      <c r="M10" s="424"/>
      <c r="N10" s="425"/>
    </row>
    <row r="11" spans="1:14" x14ac:dyDescent="0.2">
      <c r="A11" s="362"/>
      <c r="B11" s="372"/>
      <c r="C11" s="391"/>
      <c r="D11" s="391"/>
      <c r="E11" s="424"/>
      <c r="F11" s="424"/>
      <c r="G11" s="424"/>
      <c r="H11" s="424"/>
      <c r="I11" s="424"/>
      <c r="J11" s="424"/>
      <c r="K11" s="424"/>
      <c r="L11" s="424"/>
      <c r="M11" s="424"/>
      <c r="N11" s="425"/>
    </row>
    <row r="12" spans="1:14" x14ac:dyDescent="0.2">
      <c r="A12" s="362" t="s">
        <v>31</v>
      </c>
      <c r="B12" s="376">
        <f>#N/A</f>
        <v>44986</v>
      </c>
      <c r="C12" s="391"/>
      <c r="D12" s="391"/>
      <c r="E12" s="424"/>
      <c r="F12" s="424"/>
      <c r="G12" s="424"/>
      <c r="H12" s="424"/>
      <c r="I12" s="424"/>
      <c r="J12" s="424"/>
      <c r="K12" s="424"/>
      <c r="L12" s="424"/>
      <c r="M12" s="424"/>
      <c r="N12" s="425"/>
    </row>
    <row r="13" spans="1:14" x14ac:dyDescent="0.2">
      <c r="A13" s="362"/>
      <c r="B13" s="426"/>
      <c r="C13" s="424"/>
      <c r="D13" s="424"/>
      <c r="E13" s="424"/>
      <c r="F13" s="424"/>
      <c r="G13" s="424"/>
      <c r="H13" s="424"/>
      <c r="I13" s="424"/>
      <c r="J13" s="424"/>
      <c r="K13" s="424"/>
      <c r="L13" s="424"/>
      <c r="M13" s="424"/>
      <c r="N13" s="425"/>
    </row>
    <row r="14" spans="1:14" x14ac:dyDescent="0.2">
      <c r="A14" s="427" t="s">
        <v>26</v>
      </c>
      <c r="B14" s="428">
        <v>1</v>
      </c>
      <c r="C14" s="428" t="str">
        <f>IF(ISNUMBER(B14),IF(B14&lt;$B6,B14+1,""),"")</f>
        <v/>
      </c>
      <c r="D14" s="428" t="str">
        <f>IF(ISNUMBER(C14),IF(C14&lt;$B6,C14+1,""),"")</f>
        <v/>
      </c>
      <c r="E14" s="428" t="str">
        <f>IF(ISNUMBER(D14),IF(D14&lt;$B6,D14+1,""),"")</f>
        <v/>
      </c>
      <c r="F14" s="428" t="str">
        <f t="shared" ref="F14:K14" si="0">IF(ISNUMBER(E14),IF(E14&lt;$B6,E14+1,""),"")</f>
        <v/>
      </c>
      <c r="G14" s="428" t="str">
        <f t="shared" si="0"/>
        <v/>
      </c>
      <c r="H14" s="428" t="str">
        <f t="shared" si="0"/>
        <v/>
      </c>
      <c r="I14" s="428" t="str">
        <f t="shared" si="0"/>
        <v/>
      </c>
      <c r="J14" s="428" t="str">
        <f t="shared" si="0"/>
        <v/>
      </c>
      <c r="K14" s="428" t="str">
        <f t="shared" si="0"/>
        <v/>
      </c>
      <c r="L14" s="428" t="str">
        <f>IF(ISNUMBER(K14),IF(K14&lt;$B6,K14+1,""),"")</f>
        <v/>
      </c>
      <c r="M14" s="424"/>
      <c r="N14" s="425"/>
    </row>
    <row r="15" spans="1:14" x14ac:dyDescent="0.2">
      <c r="A15" s="429" t="s">
        <v>14</v>
      </c>
      <c r="B15" s="430" t="str">
        <f>#N/A</f>
        <v>test</v>
      </c>
      <c r="C15" s="430">
        <f>#N/A</f>
        <v>0</v>
      </c>
      <c r="D15" s="430">
        <f>#N/A</f>
        <v>0</v>
      </c>
      <c r="E15" s="430">
        <f>#N/A</f>
        <v>0</v>
      </c>
      <c r="F15" s="430">
        <f>#N/A</f>
        <v>0</v>
      </c>
      <c r="G15" s="430">
        <f>#N/A</f>
        <v>0</v>
      </c>
      <c r="H15" s="430">
        <f>#N/A</f>
        <v>0</v>
      </c>
      <c r="I15" s="430">
        <f>#N/A</f>
        <v>0</v>
      </c>
      <c r="J15" s="430">
        <f>#N/A</f>
        <v>0</v>
      </c>
      <c r="K15" s="430">
        <f>#N/A</f>
        <v>0</v>
      </c>
      <c r="L15" s="430">
        <f>#N/A</f>
        <v>0</v>
      </c>
      <c r="M15" s="424"/>
      <c r="N15" s="425"/>
    </row>
    <row r="16" spans="1:14" x14ac:dyDescent="0.2">
      <c r="A16" s="431"/>
      <c r="B16" s="432"/>
      <c r="C16" s="432"/>
      <c r="D16" s="432"/>
      <c r="E16" s="432"/>
      <c r="F16" s="432"/>
      <c r="G16" s="432"/>
      <c r="H16" s="432"/>
      <c r="I16" s="432"/>
      <c r="J16" s="432"/>
      <c r="K16" s="432"/>
      <c r="L16" s="432"/>
      <c r="M16" s="439" t="s">
        <v>352</v>
      </c>
      <c r="N16" s="425"/>
    </row>
    <row r="17" spans="1:14" s="355" customFormat="1" x14ac:dyDescent="0.2">
      <c r="A17" s="433" t="s">
        <v>13</v>
      </c>
      <c r="B17" s="434">
        <f>#N/A</f>
        <v>0</v>
      </c>
      <c r="C17" s="434">
        <f>#N/A</f>
        <v>0</v>
      </c>
      <c r="D17" s="434">
        <f>#N/A</f>
        <v>0</v>
      </c>
      <c r="E17" s="434">
        <f>#N/A</f>
        <v>0</v>
      </c>
      <c r="F17" s="434">
        <f>#N/A</f>
        <v>0</v>
      </c>
      <c r="G17" s="434">
        <f>#N/A</f>
        <v>0</v>
      </c>
      <c r="H17" s="434">
        <f>#N/A</f>
        <v>0</v>
      </c>
      <c r="I17" s="434">
        <f>#N/A</f>
        <v>0</v>
      </c>
      <c r="J17" s="434">
        <f>#N/A</f>
        <v>0</v>
      </c>
      <c r="K17" s="434">
        <f>#N/A</f>
        <v>0</v>
      </c>
      <c r="L17" s="434">
        <f>#N/A</f>
        <v>0</v>
      </c>
      <c r="M17" s="440">
        <f>#N/A</f>
        <v>0</v>
      </c>
      <c r="N17" s="425"/>
    </row>
    <row r="18" spans="1:14" x14ac:dyDescent="0.2">
      <c r="A18" s="375"/>
      <c r="B18" s="365"/>
      <c r="C18" s="424"/>
      <c r="D18" s="424"/>
      <c r="E18" s="424"/>
      <c r="F18" s="424"/>
      <c r="G18" s="424"/>
      <c r="H18" s="424"/>
      <c r="I18" s="424"/>
      <c r="J18" s="424"/>
      <c r="K18" s="424"/>
      <c r="L18" s="424"/>
      <c r="M18" s="424"/>
      <c r="N18" s="425"/>
    </row>
    <row r="19" spans="1:14" x14ac:dyDescent="0.2">
      <c r="A19" s="375"/>
      <c r="B19" s="365"/>
      <c r="C19" s="424"/>
      <c r="D19" s="424"/>
      <c r="E19" s="424"/>
      <c r="F19" s="424"/>
      <c r="G19" s="424"/>
      <c r="H19" s="424"/>
      <c r="I19" s="424"/>
      <c r="J19" s="424"/>
      <c r="K19" s="424"/>
      <c r="L19" s="424"/>
      <c r="M19" s="424"/>
      <c r="N19" s="425"/>
    </row>
    <row r="20" spans="1:14" x14ac:dyDescent="0.2">
      <c r="A20" s="375"/>
      <c r="B20" s="367" t="s">
        <v>15</v>
      </c>
      <c r="C20" s="435">
        <f>SUM(B17:E17)</f>
        <v>0</v>
      </c>
      <c r="D20" s="436" t="str">
        <f>IF(C20=B7,"","! Som van subidiebedragen is ongelijk totaal subsidiebedrag")</f>
        <v/>
      </c>
      <c r="E20" s="424"/>
      <c r="F20" s="424"/>
      <c r="G20" s="424"/>
      <c r="H20" s="424"/>
      <c r="I20" s="424"/>
      <c r="J20" s="424"/>
      <c r="K20" s="424"/>
      <c r="L20" s="424"/>
      <c r="M20" s="424"/>
      <c r="N20" s="425"/>
    </row>
    <row r="21" spans="1:14" x14ac:dyDescent="0.2">
      <c r="A21" s="375"/>
      <c r="B21" s="365"/>
      <c r="C21" s="365"/>
      <c r="D21" s="365"/>
      <c r="E21" s="424"/>
      <c r="F21" s="424"/>
      <c r="G21" s="424"/>
      <c r="H21" s="424"/>
      <c r="I21" s="424"/>
      <c r="J21" s="424"/>
      <c r="K21" s="424"/>
      <c r="L21" s="424"/>
      <c r="M21" s="424"/>
      <c r="N21" s="425"/>
    </row>
    <row r="22" spans="1:14" ht="13.5" thickBot="1" x14ac:dyDescent="0.25">
      <c r="A22" s="421" t="str">
        <f>#N/A</f>
        <v>Overall begroting is niet geselecteerd in Regeling info. Dit tabblad wordt niet gebruikt voor de berekening van het betaalritme!</v>
      </c>
      <c r="B22" s="417"/>
      <c r="C22" s="417"/>
      <c r="D22" s="417"/>
      <c r="E22" s="437"/>
      <c r="F22" s="437"/>
      <c r="G22" s="437"/>
      <c r="H22" s="437"/>
      <c r="I22" s="437"/>
      <c r="J22" s="437"/>
      <c r="K22" s="437"/>
      <c r="L22" s="437"/>
      <c r="M22" s="437"/>
      <c r="N22" s="438"/>
    </row>
  </sheetData>
  <sheetProtection algorithmName="SHA-512" hashValue="c5gDNwTtKQ0qCcqV9YQLyijcXUsH58ovYjr/VGq5o0fIuhvHM6ONkFugK5zFYlz0x/WlZVZDGZ8deLRFInNFLw==" saltValue="6ossukLCHlvZaxw/A+/pOw==" spinCount="100000" sheet="1" objects="1" scenarios="1" selectLockedCells="1"/>
  <pageMargins left="0.75" right="0.75" top="1" bottom="1" header="0.5" footer="0.5"/>
  <pageSetup paperSize="9" scale="96" orientation="landscape" r:id="rId1"/>
  <headerFooter alignWithMargins="0">
    <oddFooter>&amp;L_x000D_&amp;1#&amp;"Calibri"&amp;10&amp;K000000 Intern gebruik</oddFooter>
  </headerFooter>
  <rowBreaks count="1" manualBreakCount="1">
    <brk id="24" max="16383" man="1"/>
  </rowBreaks>
  <colBreaks count="1" manualBreakCount="1">
    <brk id="8"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28">
    <tabColor theme="9" tint="-0.249977111117893"/>
  </sheetPr>
  <dimension ref="A1:X195"/>
  <sheetViews>
    <sheetView zoomScaleNormal="100" workbookViewId="0">
      <selection activeCell="F7" sqref="F7"/>
    </sheetView>
  </sheetViews>
  <sheetFormatPr defaultColWidth="9.140625" defaultRowHeight="12.75" x14ac:dyDescent="0.2"/>
  <cols>
    <col min="1" max="1" width="18.7109375" style="339" customWidth="1"/>
    <col min="2" max="2" width="15.7109375" style="339" customWidth="1"/>
    <col min="3" max="3" width="13.7109375" style="339" customWidth="1"/>
    <col min="4" max="4" width="15.7109375" style="339" customWidth="1"/>
    <col min="5" max="15" width="13.7109375" style="339" customWidth="1"/>
    <col min="16" max="24" width="9.7109375" style="339" customWidth="1"/>
    <col min="25" max="16384" width="9.140625" style="339"/>
  </cols>
  <sheetData>
    <row r="1" spans="1:24" x14ac:dyDescent="0.2">
      <c r="A1" s="495"/>
      <c r="B1" s="496"/>
      <c r="C1" s="497"/>
      <c r="D1" s="497"/>
      <c r="E1" s="443"/>
      <c r="F1" s="443"/>
      <c r="G1" s="443"/>
      <c r="H1" s="443"/>
      <c r="I1" s="443"/>
      <c r="J1" s="443"/>
      <c r="K1" s="443"/>
      <c r="L1" s="443"/>
      <c r="M1" s="443"/>
      <c r="N1" s="443"/>
      <c r="O1" s="443"/>
      <c r="P1" s="443"/>
      <c r="Q1" s="443"/>
      <c r="R1" s="443"/>
      <c r="S1" s="443"/>
      <c r="T1" s="443"/>
      <c r="U1" s="443"/>
      <c r="V1" s="443"/>
      <c r="W1" s="443"/>
      <c r="X1" s="443"/>
    </row>
    <row r="2" spans="1:24" x14ac:dyDescent="0.2">
      <c r="A2" s="498"/>
      <c r="B2" s="499" t="str">
        <f>Project!B2</f>
        <v>Begroting Demonstratie Energie-Innovatie (DEI)</v>
      </c>
      <c r="C2" s="500"/>
      <c r="D2" s="500"/>
      <c r="E2" s="443"/>
      <c r="F2" s="443"/>
      <c r="G2" s="443"/>
      <c r="H2" s="443"/>
      <c r="I2" s="443"/>
      <c r="J2" s="443"/>
      <c r="K2" s="443"/>
      <c r="L2" s="443"/>
      <c r="M2" s="443"/>
      <c r="N2" s="443"/>
      <c r="O2" s="443"/>
      <c r="P2" s="443"/>
      <c r="Q2" s="443"/>
      <c r="R2" s="443"/>
      <c r="S2" s="443"/>
      <c r="T2" s="443"/>
      <c r="U2" s="443"/>
      <c r="V2" s="443"/>
      <c r="W2" s="443"/>
      <c r="X2" s="443"/>
    </row>
    <row r="3" spans="1:24" x14ac:dyDescent="0.2">
      <c r="A3" s="498" t="s">
        <v>23</v>
      </c>
      <c r="B3" s="500" t="str">
        <f>'Project info'!C1</f>
        <v>[Dit veld wordt door RVO ingevuld]</v>
      </c>
      <c r="C3" s="500"/>
      <c r="D3" s="500"/>
      <c r="E3" s="443"/>
      <c r="F3" s="443"/>
      <c r="G3" s="443"/>
      <c r="H3" s="443"/>
      <c r="I3" s="443"/>
      <c r="J3" s="443"/>
      <c r="K3" s="443"/>
      <c r="L3" s="443"/>
      <c r="M3" s="443"/>
      <c r="N3" s="443"/>
      <c r="O3" s="443"/>
      <c r="P3" s="443"/>
      <c r="Q3" s="443"/>
      <c r="R3" s="443"/>
      <c r="S3" s="443"/>
      <c r="T3" s="443"/>
      <c r="U3" s="443"/>
      <c r="V3" s="443"/>
      <c r="W3" s="443"/>
      <c r="X3" s="443"/>
    </row>
    <row r="4" spans="1:24" x14ac:dyDescent="0.2">
      <c r="A4" s="498" t="s">
        <v>24</v>
      </c>
      <c r="B4" s="1258">
        <f>'Project info'!C2</f>
        <v>0</v>
      </c>
      <c r="C4" s="500"/>
      <c r="D4" s="500"/>
      <c r="E4" s="443"/>
      <c r="F4" s="443"/>
      <c r="G4" s="443"/>
      <c r="H4" s="443"/>
      <c r="I4" s="443"/>
      <c r="J4" s="443"/>
      <c r="K4" s="443"/>
      <c r="L4" s="443"/>
      <c r="M4" s="443"/>
      <c r="N4" s="443"/>
      <c r="O4" s="443"/>
      <c r="P4" s="443"/>
      <c r="Q4" s="443"/>
      <c r="R4" s="443"/>
      <c r="S4" s="443"/>
      <c r="T4" s="443"/>
      <c r="U4" s="443"/>
      <c r="V4" s="443"/>
      <c r="W4" s="443"/>
      <c r="X4" s="443"/>
    </row>
    <row r="5" spans="1:24" x14ac:dyDescent="0.2">
      <c r="A5" s="498" t="s">
        <v>25</v>
      </c>
      <c r="B5" s="500">
        <f>'Project info'!C3</f>
        <v>0</v>
      </c>
      <c r="C5" s="500"/>
      <c r="D5" s="500"/>
      <c r="E5" s="443"/>
      <c r="F5" s="443"/>
      <c r="G5" s="443"/>
      <c r="H5" s="443"/>
      <c r="I5" s="443"/>
      <c r="J5" s="443"/>
      <c r="K5" s="443"/>
      <c r="L5" s="443"/>
      <c r="M5" s="443"/>
      <c r="N5" s="443"/>
      <c r="O5" s="443"/>
      <c r="P5" s="443"/>
      <c r="Q5" s="443"/>
      <c r="R5" s="443"/>
      <c r="S5" s="443"/>
      <c r="T5" s="443"/>
      <c r="U5" s="443"/>
      <c r="V5" s="443"/>
      <c r="W5" s="443"/>
      <c r="X5" s="443"/>
    </row>
    <row r="6" spans="1:24" x14ac:dyDescent="0.2">
      <c r="A6" s="498" t="s">
        <v>27</v>
      </c>
      <c r="B6" s="500">
        <f>'Project info'!C4</f>
        <v>0</v>
      </c>
      <c r="C6" s="500"/>
      <c r="D6" s="500"/>
      <c r="E6" s="443"/>
      <c r="F6" s="443"/>
      <c r="G6" s="443"/>
      <c r="H6" s="443"/>
      <c r="I6" s="443"/>
      <c r="J6" s="443"/>
      <c r="K6" s="443"/>
      <c r="L6" s="443"/>
      <c r="M6" s="443"/>
      <c r="N6" s="443"/>
      <c r="O6" s="443"/>
      <c r="P6" s="443"/>
      <c r="Q6" s="443"/>
      <c r="R6" s="443"/>
      <c r="S6" s="443"/>
      <c r="T6" s="443"/>
      <c r="U6" s="443"/>
      <c r="V6" s="443"/>
      <c r="W6" s="443"/>
      <c r="X6" s="443"/>
    </row>
    <row r="7" spans="1:24" x14ac:dyDescent="0.2">
      <c r="A7" s="498" t="s">
        <v>30</v>
      </c>
      <c r="B7" s="501">
        <f ca="1">'Project info'!C7</f>
        <v>0</v>
      </c>
      <c r="C7" s="500"/>
      <c r="D7" s="500"/>
      <c r="E7" s="443"/>
      <c r="F7" s="443"/>
      <c r="G7" s="443"/>
      <c r="H7" s="443"/>
      <c r="I7" s="443"/>
      <c r="J7" s="443"/>
      <c r="K7" s="443"/>
      <c r="L7" s="443"/>
      <c r="M7" s="443"/>
      <c r="N7" s="443"/>
      <c r="O7" s="443"/>
      <c r="P7" s="443"/>
      <c r="Q7" s="443"/>
      <c r="R7" s="443"/>
      <c r="S7" s="443"/>
      <c r="T7" s="443"/>
      <c r="U7" s="443"/>
      <c r="V7" s="443"/>
      <c r="W7" s="443"/>
      <c r="X7" s="443"/>
    </row>
    <row r="8" spans="1:24" x14ac:dyDescent="0.2">
      <c r="A8" s="498" t="s">
        <v>11</v>
      </c>
      <c r="B8" s="502">
        <v>0.9</v>
      </c>
      <c r="C8" s="500"/>
      <c r="D8" s="500"/>
      <c r="E8" s="443"/>
      <c r="F8" s="443"/>
      <c r="G8" s="443"/>
      <c r="H8" s="443"/>
      <c r="I8" s="443"/>
      <c r="J8" s="443"/>
      <c r="K8" s="443"/>
      <c r="L8" s="443"/>
      <c r="M8" s="443"/>
      <c r="N8" s="443"/>
      <c r="O8" s="443"/>
      <c r="P8" s="443"/>
      <c r="Q8" s="443"/>
      <c r="R8" s="443"/>
      <c r="S8" s="443"/>
      <c r="T8" s="443"/>
      <c r="U8" s="443"/>
      <c r="V8" s="443"/>
      <c r="W8" s="443"/>
      <c r="X8" s="443"/>
    </row>
    <row r="9" spans="1:24" x14ac:dyDescent="0.2">
      <c r="A9" s="498" t="s">
        <v>28</v>
      </c>
      <c r="B9" s="503" t="str">
        <f>'Project info'!C5</f>
        <v/>
      </c>
      <c r="C9" s="500" t="s">
        <v>29</v>
      </c>
      <c r="D9" s="503" t="str">
        <f>'Project info'!G5</f>
        <v/>
      </c>
      <c r="E9" s="443"/>
      <c r="F9" s="443"/>
      <c r="G9" s="443"/>
      <c r="H9" s="443"/>
      <c r="I9" s="443"/>
      <c r="J9" s="443"/>
      <c r="K9" s="443"/>
      <c r="L9" s="443"/>
      <c r="M9" s="443"/>
      <c r="N9" s="443"/>
      <c r="O9" s="443"/>
      <c r="P9" s="443"/>
      <c r="Q9" s="443"/>
      <c r="R9" s="443"/>
      <c r="S9" s="443"/>
      <c r="T9" s="443"/>
      <c r="U9" s="443"/>
      <c r="V9" s="443"/>
      <c r="W9" s="443"/>
      <c r="X9" s="443"/>
    </row>
    <row r="10" spans="1:24" x14ac:dyDescent="0.2">
      <c r="A10" s="504"/>
      <c r="B10" s="500"/>
      <c r="C10" s="500"/>
      <c r="D10" s="500"/>
      <c r="E10" s="443"/>
      <c r="F10" s="443"/>
      <c r="G10" s="443"/>
      <c r="H10" s="443"/>
      <c r="I10" s="443"/>
      <c r="J10" s="443"/>
      <c r="K10" s="443"/>
      <c r="L10" s="443"/>
      <c r="M10" s="443"/>
      <c r="N10" s="443"/>
      <c r="O10" s="443"/>
      <c r="P10" s="443"/>
      <c r="Q10" s="443"/>
      <c r="R10" s="443"/>
      <c r="S10" s="443"/>
      <c r="T10" s="443"/>
      <c r="U10" s="443"/>
      <c r="V10" s="443"/>
      <c r="W10" s="443"/>
      <c r="X10" s="443"/>
    </row>
    <row r="11" spans="1:24" x14ac:dyDescent="0.2">
      <c r="A11" s="498" t="s">
        <v>31</v>
      </c>
      <c r="B11" s="505">
        <f>'Project info'!C13</f>
        <v>0</v>
      </c>
      <c r="C11" s="500"/>
      <c r="D11" s="500"/>
      <c r="E11" s="443"/>
      <c r="F11" s="443"/>
      <c r="G11" s="443"/>
      <c r="H11" s="443"/>
      <c r="I11" s="443"/>
      <c r="J11" s="443"/>
      <c r="K11" s="443"/>
      <c r="L11" s="443"/>
      <c r="M11" s="443"/>
      <c r="N11" s="443"/>
      <c r="O11" s="443"/>
      <c r="P11" s="443"/>
      <c r="Q11" s="443"/>
      <c r="R11" s="443"/>
      <c r="S11" s="443"/>
      <c r="T11" s="443"/>
      <c r="U11" s="443"/>
      <c r="V11" s="443"/>
      <c r="W11" s="443"/>
      <c r="X11" s="443"/>
    </row>
    <row r="12" spans="1:24" x14ac:dyDescent="0.2">
      <c r="A12" s="498"/>
      <c r="B12" s="505"/>
      <c r="C12" s="500"/>
      <c r="D12" s="500"/>
      <c r="E12" s="443"/>
      <c r="F12" s="443"/>
      <c r="G12" s="443"/>
      <c r="H12" s="443"/>
      <c r="I12" s="443"/>
      <c r="J12" s="443"/>
      <c r="K12" s="443"/>
      <c r="L12" s="443"/>
      <c r="M12" s="443"/>
      <c r="N12" s="443"/>
      <c r="O12" s="443"/>
      <c r="P12" s="443"/>
      <c r="Q12" s="443"/>
      <c r="R12" s="443"/>
      <c r="S12" s="443"/>
      <c r="T12" s="443"/>
      <c r="U12" s="443"/>
      <c r="V12" s="443"/>
      <c r="W12" s="443"/>
      <c r="X12" s="443"/>
    </row>
    <row r="13" spans="1:24" x14ac:dyDescent="0.2">
      <c r="A13" s="498" t="s">
        <v>20</v>
      </c>
      <c r="B13" s="505" t="str">
        <f>IF('Project info'!C10="ja",'Project info'!A10,IF('Project info'!C11="ja",'Project info'!A11,"Onbekend"))</f>
        <v>Onbekend</v>
      </c>
      <c r="C13" s="500"/>
      <c r="D13" s="500"/>
      <c r="E13" s="443"/>
      <c r="F13" s="443"/>
      <c r="G13" s="443"/>
      <c r="H13" s="443"/>
      <c r="I13" s="443"/>
      <c r="J13" s="443"/>
      <c r="K13" s="443"/>
      <c r="L13" s="443"/>
      <c r="M13" s="443"/>
      <c r="N13" s="443"/>
      <c r="O13" s="443"/>
      <c r="P13" s="443"/>
      <c r="Q13" s="443"/>
      <c r="R13" s="443"/>
      <c r="S13" s="443"/>
      <c r="T13" s="443"/>
      <c r="U13" s="443"/>
      <c r="V13" s="443"/>
      <c r="W13" s="443"/>
      <c r="X13" s="443"/>
    </row>
    <row r="14" spans="1:24" x14ac:dyDescent="0.2">
      <c r="A14" s="459"/>
      <c r="B14" s="444"/>
      <c r="C14" s="1257"/>
      <c r="D14" s="1257"/>
      <c r="E14" s="443"/>
      <c r="F14" s="443"/>
      <c r="G14" s="443"/>
      <c r="H14" s="443"/>
      <c r="I14" s="443"/>
      <c r="J14" s="443"/>
      <c r="K14" s="443"/>
      <c r="L14" s="443"/>
      <c r="M14" s="443"/>
      <c r="N14" s="443"/>
      <c r="O14" s="443"/>
      <c r="P14" s="443"/>
      <c r="Q14" s="443"/>
      <c r="R14" s="443"/>
      <c r="S14" s="443"/>
      <c r="T14" s="443"/>
      <c r="U14" s="443"/>
      <c r="V14" s="443"/>
      <c r="W14" s="443"/>
      <c r="X14" s="443"/>
    </row>
    <row r="15" spans="1:24" x14ac:dyDescent="0.2">
      <c r="A15" s="459"/>
      <c r="B15" s="444"/>
      <c r="C15" s="1257"/>
      <c r="D15" s="1257"/>
      <c r="E15" s="443"/>
      <c r="F15" s="443"/>
      <c r="G15" s="443"/>
      <c r="H15" s="443"/>
      <c r="I15" s="443"/>
      <c r="J15" s="443"/>
      <c r="K15" s="443"/>
      <c r="L15" s="443"/>
      <c r="M15" s="443"/>
      <c r="N15" s="443"/>
      <c r="O15" s="443"/>
      <c r="P15" s="443"/>
      <c r="Q15" s="443"/>
      <c r="R15" s="443"/>
      <c r="S15" s="443"/>
      <c r="T15" s="443"/>
      <c r="U15" s="443"/>
      <c r="V15" s="443"/>
      <c r="W15" s="443"/>
      <c r="X15" s="443"/>
    </row>
    <row r="16" spans="1:24" x14ac:dyDescent="0.2">
      <c r="A16" s="459"/>
      <c r="B16" s="444"/>
      <c r="C16" s="1257"/>
      <c r="D16" s="1257"/>
      <c r="E16" s="443"/>
      <c r="F16" s="443"/>
      <c r="G16" s="443"/>
      <c r="H16" s="443"/>
      <c r="I16" s="443"/>
      <c r="J16" s="443"/>
      <c r="K16" s="443"/>
      <c r="L16" s="443"/>
      <c r="M16" s="443"/>
      <c r="N16" s="443"/>
      <c r="O16" s="443"/>
      <c r="P16" s="443"/>
      <c r="Q16" s="443"/>
      <c r="R16" s="443"/>
      <c r="S16" s="443"/>
      <c r="T16" s="443"/>
      <c r="U16" s="443"/>
      <c r="V16" s="443"/>
      <c r="W16" s="443"/>
      <c r="X16" s="443"/>
    </row>
    <row r="17" spans="1:24" x14ac:dyDescent="0.2">
      <c r="A17" s="459"/>
      <c r="B17" s="445"/>
      <c r="C17" s="443"/>
      <c r="D17" s="443"/>
      <c r="E17" s="443"/>
      <c r="F17" s="443"/>
      <c r="G17" s="443"/>
      <c r="H17" s="443"/>
      <c r="I17" s="443"/>
      <c r="J17" s="443"/>
      <c r="K17" s="443"/>
      <c r="L17" s="443"/>
      <c r="M17" s="443"/>
      <c r="N17" s="443"/>
      <c r="O17" s="443"/>
      <c r="P17" s="443"/>
      <c r="Q17" s="443"/>
      <c r="R17" s="443"/>
      <c r="S17" s="443"/>
      <c r="T17" s="443"/>
      <c r="U17" s="443"/>
      <c r="V17" s="443"/>
      <c r="W17" s="443"/>
      <c r="X17" s="443"/>
    </row>
    <row r="18" spans="1:24" x14ac:dyDescent="0.2">
      <c r="A18" s="442"/>
      <c r="B18" s="442"/>
      <c r="C18" s="446" t="s">
        <v>26</v>
      </c>
      <c r="D18" s="447" t="str">
        <f>IF($B$13="Overall",IF(ISBLANK('Overall begroting'!B14),"",'Overall begroting'!B14),IF($B$13="Milestone",IF(ISBLANK('Milestone begroting'!D13),"",'Milestone begroting'!D13),""))</f>
        <v/>
      </c>
      <c r="E18" s="447" t="str">
        <f>IF($B$13="Overall",IF(ISBLANK('Overall begroting'!C14),"",'Overall begroting'!C14),IF($B$13="Milestone",IF(ISBLANK('Milestone begroting'!E13),"",'Milestone begroting'!E13),""))</f>
        <v/>
      </c>
      <c r="F18" s="447" t="str">
        <f>IF($B$13="Overall",IF(ISBLANK('Overall begroting'!D14),"",'Overall begroting'!D14),IF($B$13="Milestone",IF(ISBLANK('Milestone begroting'!F13),"",'Milestone begroting'!F13),""))</f>
        <v/>
      </c>
      <c r="G18" s="447" t="str">
        <f>IF($B$13="Overall",IF(ISBLANK('Overall begroting'!E14),"",'Overall begroting'!E14),IF($B$13="Milestone",IF(ISBLANK('Milestone begroting'!G13),"",'Milestone begroting'!G13),""))</f>
        <v/>
      </c>
      <c r="H18" s="447" t="str">
        <f>IF($B$13="Overall",IF(ISBLANK('Overall begroting'!F14),"",'Overall begroting'!F14),IF($B$13="Milestone",IF(ISBLANK('Milestone begroting'!H13),"",'Milestone begroting'!H13),""))</f>
        <v/>
      </c>
      <c r="I18" s="447" t="str">
        <f>IF($B$13="Overall",IF(ISBLANK('Overall begroting'!G14),"",'Overall begroting'!G14),IF($B$13="Milestone",IF(ISBLANK('Milestone begroting'!I13),"",'Milestone begroting'!I13),""))</f>
        <v/>
      </c>
      <c r="J18" s="447" t="str">
        <f>IF($B$13="Overall",IF(ISBLANK('Overall begroting'!H14),"",'Overall begroting'!H14),IF($B$13="Milestone",IF(ISBLANK('Milestone begroting'!J13),"",'Milestone begroting'!J13),""))</f>
        <v/>
      </c>
      <c r="K18" s="447" t="str">
        <f>IF($B$13="Overall",IF(ISBLANK('Overall begroting'!I14),"",'Overall begroting'!I14),IF($B$13="Milestone",IF(ISBLANK('Milestone begroting'!K13),"",'Milestone begroting'!K13),""))</f>
        <v/>
      </c>
      <c r="L18" s="447" t="str">
        <f>IF($B$13="Overall",IF(ISBLANK('Overall begroting'!J14),"",'Overall begroting'!J14),IF($B$13="Milestone",IF(ISBLANK('Milestone begroting'!L13),"",'Milestone begroting'!L13),""))</f>
        <v/>
      </c>
      <c r="M18" s="447" t="str">
        <f>IF($B$13="Overall",IF(ISBLANK('Overall begroting'!K14),"",'Overall begroting'!K14),IF($B$13="Milestone",IF(ISBLANK('Milestone begroting'!M13),"",'Milestone begroting'!M13),""))</f>
        <v/>
      </c>
      <c r="N18" s="447" t="str">
        <f>IF($B$13="Overall",IF(ISBLANK('Overall begroting'!L14),"",'Overall begroting'!L14),IF($B$13="Milestone",IF(ISBLANK('Milestone begroting'!N13),"",'Milestone begroting'!N13),""))</f>
        <v/>
      </c>
      <c r="O18" s="447" t="str">
        <f>IF($B$13="Overall",IF(ISBLANK('Overall begroting'!M14),"",'Overall begroting'!M14),IF($B$13="Milestone",IF(ISBLANK('Milestone begroting'!O13),"",'Milestone begroting'!O13),""))</f>
        <v/>
      </c>
      <c r="P18" s="447" t="str">
        <f>IF($B$13="Overall",IF(ISBLANK('Overall begroting'!N14),"",'Overall begroting'!N14),IF($B$13="Milestone",IF(ISBLANK('Milestone begroting'!P13),"",'Milestone begroting'!P13),""))</f>
        <v/>
      </c>
      <c r="Q18" s="447" t="str">
        <f>IF($B$13="Overall",IF(ISBLANK('Overall begroting'!O14),"",'Overall begroting'!O14),IF($B$13="Milestone",IF(ISBLANK('Milestone begroting'!Q13),"",'Milestone begroting'!Q13),""))</f>
        <v/>
      </c>
      <c r="R18" s="447" t="str">
        <f>IF($B$13="Overall",IF(ISBLANK('Overall begroting'!P14),"",'Overall begroting'!P14),IF($B$13="Milestone",IF(ISBLANK('Milestone begroting'!R13),"",'Milestone begroting'!R13),""))</f>
        <v/>
      </c>
      <c r="S18" s="447" t="str">
        <f>IF($B$13="Overall",IF(ISBLANK('Overall begroting'!Q14),"",'Overall begroting'!Q14),IF($B$13="Milestone",IF(ISBLANK('Milestone begroting'!S13),"",'Milestone begroting'!S13),""))</f>
        <v/>
      </c>
      <c r="T18" s="447" t="str">
        <f>IF($B$13="Overall",IF(ISBLANK('Overall begroting'!R14),"",'Overall begroting'!R14),IF($B$13="Milestone",IF(ISBLANK('Milestone begroting'!T13),"",'Milestone begroting'!T13),""))</f>
        <v/>
      </c>
      <c r="U18" s="447" t="str">
        <f>IF($B$13="Overall",IF(ISBLANK('Overall begroting'!S14),"",'Overall begroting'!S14),IF($B$13="Milestone",IF(ISBLANK('Milestone begroting'!U13),"",'Milestone begroting'!U13),""))</f>
        <v/>
      </c>
      <c r="V18" s="447" t="str">
        <f>IF($B$13="Overall",IF(ISBLANK('Overall begroting'!T14),"",'Overall begroting'!T14),IF($B$13="Milestone",IF(ISBLANK('Milestone begroting'!V13),"",'Milestone begroting'!V13),""))</f>
        <v/>
      </c>
      <c r="W18" s="447" t="str">
        <f>IF($B$13="Overall",IF(ISBLANK('Overall begroting'!U14),"",'Overall begroting'!U14),IF($B$13="Milestone",IF(ISBLANK('Milestone begroting'!W13),"",'Milestone begroting'!W13),""))</f>
        <v/>
      </c>
      <c r="X18" s="447" t="str">
        <f>IF($B$13="Overall",IF(ISBLANK('Overall begroting'!V14),"",'Overall begroting'!V14),IF($B$13="Milestone",IF(ISBLANK('Milestone begroting'!X13),"",'Milestone begroting'!X13),""))</f>
        <v/>
      </c>
    </row>
    <row r="19" spans="1:24" x14ac:dyDescent="0.2">
      <c r="A19" s="442"/>
      <c r="B19" s="442"/>
      <c r="C19" s="448" t="s">
        <v>14</v>
      </c>
      <c r="D19" s="449" t="str">
        <f>IF(ISNUMBER(D18),IF($B$13="Overall",IF(ISBLANK('Overall begroting'!B15),"",'Overall begroting'!B15),IF($B$13="Milestone",IF(ISBLANK('Milestone begroting'!D14),"",'Milestone begroting'!D14),"")),"")</f>
        <v/>
      </c>
      <c r="E19" s="449" t="str">
        <f>IF(ISNUMBER(E18),IF($B$13="Overall",IF(ISBLANK('Overall begroting'!C15),"",'Overall begroting'!C15),IF($B$13="Milestone",IF(ISBLANK('Milestone begroting'!E14),"",'Milestone begroting'!E14),"")),"")</f>
        <v/>
      </c>
      <c r="F19" s="449" t="str">
        <f>IF(ISNUMBER(F18),IF($B$13="Overall",IF(ISBLANK('Overall begroting'!D15),"",'Overall begroting'!D15),IF($B$13="Milestone",IF(ISBLANK('Milestone begroting'!F14),"",'Milestone begroting'!F14),"")),"")</f>
        <v/>
      </c>
      <c r="G19" s="449" t="str">
        <f>IF(ISNUMBER(G18),IF($B$13="Overall",IF(ISBLANK('Overall begroting'!E15),"",'Overall begroting'!E15),IF($B$13="Milestone",IF(ISBLANK('Milestone begroting'!G14),"",'Milestone begroting'!G14),"")),"")</f>
        <v/>
      </c>
      <c r="H19" s="449" t="str">
        <f>IF(ISNUMBER(H18),IF($B$13="Overall",IF(ISBLANK('Overall begroting'!F15),"",'Overall begroting'!F15),IF($B$13="Milestone",IF(ISBLANK('Milestone begroting'!H14),"",'Milestone begroting'!H14),"")),"")</f>
        <v/>
      </c>
      <c r="I19" s="449" t="str">
        <f>IF(ISNUMBER(I18),IF($B$13="Overall",IF(ISBLANK('Overall begroting'!G15),"",'Overall begroting'!G15),IF($B$13="Milestone",IF(ISBLANK('Milestone begroting'!I14),"",'Milestone begroting'!I14),"")),"")</f>
        <v/>
      </c>
      <c r="J19" s="449" t="str">
        <f>IF(ISNUMBER(J18),IF($B$13="Overall",IF(ISBLANK('Overall begroting'!H15),"",'Overall begroting'!H15),IF($B$13="Milestone",IF(ISBLANK('Milestone begroting'!J14),"",'Milestone begroting'!J14),"")),"")</f>
        <v/>
      </c>
      <c r="K19" s="449" t="str">
        <f>IF(ISNUMBER(K18),IF($B$13="Overall",IF(ISBLANK('Overall begroting'!I15),"",'Overall begroting'!I15),IF($B$13="Milestone",IF(ISBLANK('Milestone begroting'!K14),"",'Milestone begroting'!K14),"")),"")</f>
        <v/>
      </c>
      <c r="L19" s="449" t="str">
        <f>IF(ISNUMBER(L18),IF($B$13="Overall",IF(ISBLANK('Overall begroting'!J15),"",'Overall begroting'!J15),IF($B$13="Milestone",IF(ISBLANK('Milestone begroting'!L14),"",'Milestone begroting'!L14),"")),"")</f>
        <v/>
      </c>
      <c r="M19" s="449" t="str">
        <f>IF(ISNUMBER(M18),IF($B$13="Overall",IF(ISBLANK('Overall begroting'!K15),"",'Overall begroting'!K15),IF($B$13="Milestone",IF(ISBLANK('Milestone begroting'!M14),"",'Milestone begroting'!M14),"")),"")</f>
        <v/>
      </c>
      <c r="N19" s="449" t="str">
        <f>IF(ISNUMBER(N18),IF($B$13="Overall",IF(ISBLANK('Overall begroting'!L15),"",'Overall begroting'!L15),IF($B$13="Milestone",IF(ISBLANK('Milestone begroting'!N14),"",'Milestone begroting'!N14),"")),"")</f>
        <v/>
      </c>
      <c r="O19" s="449" t="str">
        <f>IF(ISNUMBER(O18),IF($B$13="Overall",IF(ISBLANK('Overall begroting'!M15),"",'Overall begroting'!M15),IF($B$13="Milestone",IF(ISBLANK('Milestone begroting'!O14),"",'Milestone begroting'!O14),"")),"")</f>
        <v/>
      </c>
      <c r="P19" s="449" t="str">
        <f>IF(ISNUMBER(P18),IF($B$13="Overall",IF(ISBLANK('Overall begroting'!N15),"",'Overall begroting'!N15),IF($B$13="Milestone",IF(ISBLANK('Milestone begroting'!P14),"",'Milestone begroting'!P14),"")),"")</f>
        <v/>
      </c>
      <c r="Q19" s="449" t="str">
        <f>IF(ISNUMBER(Q18),IF($B$13="Overall",IF(ISBLANK('Overall begroting'!O15),"",'Overall begroting'!O15),IF($B$13="Milestone",IF(ISBLANK('Milestone begroting'!Q14),"",'Milestone begroting'!Q14),"")),"")</f>
        <v/>
      </c>
      <c r="R19" s="449" t="str">
        <f>IF(ISNUMBER(R18),IF($B$13="Overall",IF(ISBLANK('Overall begroting'!P15),"",'Overall begroting'!P15),IF($B$13="Milestone",IF(ISBLANK('Milestone begroting'!R14),"",'Milestone begroting'!R14),"")),"")</f>
        <v/>
      </c>
      <c r="S19" s="449" t="str">
        <f>IF(ISNUMBER(S18),IF($B$13="Overall",IF(ISBLANK('Overall begroting'!Q15),"",'Overall begroting'!Q15),IF($B$13="Milestone",IF(ISBLANK('Milestone begroting'!S14),"",'Milestone begroting'!S14),"")),"")</f>
        <v/>
      </c>
      <c r="T19" s="449" t="str">
        <f>IF(ISNUMBER(T18),IF($B$13="Overall",IF(ISBLANK('Overall begroting'!R15),"",'Overall begroting'!R15),IF($B$13="Milestone",IF(ISBLANK('Milestone begroting'!T14),"",'Milestone begroting'!T14),"")),"")</f>
        <v/>
      </c>
      <c r="U19" s="449" t="str">
        <f>IF(ISNUMBER(U18),IF($B$13="Overall",IF(ISBLANK('Overall begroting'!S15),"",'Overall begroting'!S15),IF($B$13="Milestone",IF(ISBLANK('Milestone begroting'!U14),"",'Milestone begroting'!U14),"")),"")</f>
        <v/>
      </c>
      <c r="V19" s="449" t="str">
        <f>IF(ISNUMBER(V18),IF($B$13="Overall",IF(ISBLANK('Overall begroting'!T15),"",'Overall begroting'!T15),IF($B$13="Milestone",IF(ISBLANK('Milestone begroting'!V14),"",'Milestone begroting'!V14),"")),"")</f>
        <v/>
      </c>
      <c r="W19" s="449" t="str">
        <f>IF(ISNUMBER(W18),IF($B$13="Overall",IF(ISBLANK('Overall begroting'!U15),"",'Overall begroting'!U15),IF($B$13="Milestone",IF(ISBLANK('Milestone begroting'!W14),"",'Milestone begroting'!W14),"")),"")</f>
        <v/>
      </c>
      <c r="X19" s="449" t="str">
        <f>IF(ISNUMBER(X18),IF($B$13="Overall",IF(ISBLANK('Overall begroting'!V15),"",'Overall begroting'!V15),IF($B$13="Milestone",IF(ISBLANK('Milestone begroting'!X14),"",'Milestone begroting'!X14),"")),"")</f>
        <v/>
      </c>
    </row>
    <row r="20" spans="1:24" x14ac:dyDescent="0.2">
      <c r="A20" s="450" t="s">
        <v>36</v>
      </c>
      <c r="B20" s="451" t="s">
        <v>34</v>
      </c>
      <c r="C20" s="452" t="s">
        <v>35</v>
      </c>
      <c r="D20" s="453"/>
      <c r="E20" s="453"/>
      <c r="F20" s="453"/>
      <c r="G20" s="453"/>
      <c r="H20" s="453"/>
      <c r="I20" s="453"/>
      <c r="J20" s="453"/>
      <c r="K20" s="453"/>
      <c r="L20" s="453"/>
      <c r="M20" s="453"/>
      <c r="N20" s="453"/>
      <c r="O20" s="453"/>
      <c r="P20" s="453"/>
      <c r="Q20" s="453"/>
      <c r="R20" s="453"/>
      <c r="S20" s="453"/>
      <c r="T20" s="453"/>
      <c r="U20" s="453"/>
      <c r="V20" s="453"/>
      <c r="W20" s="453"/>
      <c r="X20" s="453"/>
    </row>
    <row r="21" spans="1:24" x14ac:dyDescent="0.2">
      <c r="A21" s="442"/>
      <c r="B21" s="454" t="str">
        <f>IF($B$13="Overall",B9,IF($B$13="Milestone",'Milestone begroting'!B16,""))</f>
        <v/>
      </c>
      <c r="C21" s="454" t="str">
        <f>IF($B$13="Overall",D9,IF($B$13="Milestone",'Milestone begroting'!C16,""))</f>
        <v/>
      </c>
      <c r="D21" s="455" t="str">
        <f>IF($B$13="Overall",IF(ISBLANK('Overall begroting'!B17),IF(AND(ISNUMBER($B21),ISNUMBER(D$18)),0,""),'Overall begroting'!B17),IF($B$13="Milestone",IF(ISBLANK('Milestone begroting'!D16),IF(AND(ISNUMBER($B21),ISNUMBER(D$18)),0,""),'Milestone begroting'!D16),""))</f>
        <v/>
      </c>
      <c r="E21" s="455" t="str">
        <f>IF($B$13="Overall",IF(ISBLANK('Overall begroting'!C17),IF(AND(ISNUMBER($B21),ISNUMBER(E$18)),0,""),'Overall begroting'!C17),IF($B$13="Milestone",IF(ISBLANK('Milestone begroting'!E16),IF(AND(ISNUMBER($B21),ISNUMBER(E$18)),0,""),'Milestone begroting'!E16),""))</f>
        <v/>
      </c>
      <c r="F21" s="455" t="str">
        <f>IF($B$13="Overall",IF(ISBLANK('Overall begroting'!D17),IF(AND(ISNUMBER($B21),ISNUMBER(F$18)),0,""),'Overall begroting'!D17),IF($B$13="Milestone",IF(ISBLANK('Milestone begroting'!F16),IF(AND(ISNUMBER($B21),ISNUMBER(F$18)),0,""),'Milestone begroting'!F16),""))</f>
        <v/>
      </c>
      <c r="G21" s="455" t="str">
        <f>IF($B$13="Overall",IF(ISBLANK('Overall begroting'!E17),IF(AND(ISNUMBER($B21),ISNUMBER(G$18)),0,""),'Overall begroting'!E17),IF($B$13="Milestone",IF(ISBLANK('Milestone begroting'!G16),IF(AND(ISNUMBER($B21),ISNUMBER(G$18)),0,""),'Milestone begroting'!G16),""))</f>
        <v/>
      </c>
      <c r="H21" s="455" t="str">
        <f>IF($B$13="Overall",IF(ISBLANK('Overall begroting'!F17),IF(AND(ISNUMBER($B21),ISNUMBER(H$18)),0,""),'Overall begroting'!F17),IF($B$13="Milestone",IF(ISBLANK('Milestone begroting'!H16),IF(AND(ISNUMBER($B21),ISNUMBER(H$18)),0,""),'Milestone begroting'!H16),""))</f>
        <v/>
      </c>
      <c r="I21" s="455" t="str">
        <f>IF($B$13="Overall",IF(ISBLANK('Overall begroting'!G17),IF(AND(ISNUMBER($B21),ISNUMBER(I$18)),0,""),'Overall begroting'!G17),IF($B$13="Milestone",IF(ISBLANK('Milestone begroting'!I16),IF(AND(ISNUMBER($B21),ISNUMBER(I$18)),0,""),'Milestone begroting'!I16),""))</f>
        <v/>
      </c>
      <c r="J21" s="455" t="str">
        <f>IF($B$13="Overall",IF(ISBLANK('Overall begroting'!H17),IF(AND(ISNUMBER($B21),ISNUMBER(J$18)),0,""),'Overall begroting'!H17),IF($B$13="Milestone",IF(ISBLANK('Milestone begroting'!J16),IF(AND(ISNUMBER($B21),ISNUMBER(J$18)),0,""),'Milestone begroting'!J16),""))</f>
        <v/>
      </c>
      <c r="K21" s="455" t="str">
        <f>IF($B$13="Overall",IF(ISBLANK('Overall begroting'!I17),IF(AND(ISNUMBER($B21),ISNUMBER(K$18)),0,""),'Overall begroting'!I17),IF($B$13="Milestone",IF(ISBLANK('Milestone begroting'!K16),IF(AND(ISNUMBER($B21),ISNUMBER(K$18)),0,""),'Milestone begroting'!K16),""))</f>
        <v/>
      </c>
      <c r="L21" s="455" t="str">
        <f>IF($B$13="Overall",IF(ISBLANK('Overall begroting'!J17),IF(AND(ISNUMBER($B21),ISNUMBER(L$18)),0,""),'Overall begroting'!J17),IF($B$13="Milestone",IF(ISBLANK('Milestone begroting'!L16),IF(AND(ISNUMBER($B21),ISNUMBER(L$18)),0,""),'Milestone begroting'!L16),""))</f>
        <v/>
      </c>
      <c r="M21" s="455" t="str">
        <f>IF($B$13="Overall",IF(ISBLANK('Overall begroting'!K17),IF(AND(ISNUMBER($B21),ISNUMBER(M$18)),0,""),'Overall begroting'!K17),IF($B$13="Milestone",IF(ISBLANK('Milestone begroting'!M16),IF(AND(ISNUMBER($B21),ISNUMBER(M$18)),0,""),'Milestone begroting'!M16),""))</f>
        <v/>
      </c>
      <c r="N21" s="455" t="str">
        <f>IF($B$13="Overall",IF(ISBLANK('Overall begroting'!L17),IF(AND(ISNUMBER($B21),ISNUMBER(N$18)),0,""),'Overall begroting'!L17),IF($B$13="Milestone",IF(ISBLANK('Milestone begroting'!N16),IF(AND(ISNUMBER($B21),ISNUMBER(N$18)),0,""),'Milestone begroting'!N16),""))</f>
        <v/>
      </c>
      <c r="O21" s="455" t="str">
        <f>IF($B$13="Overall",IF(ISBLANK('Overall begroting'!M17),IF(AND(ISNUMBER($B21),ISNUMBER(O$18)),0,""),'Overall begroting'!M17),IF($B$13="Milestone",IF(ISBLANK('Milestone begroting'!O16),IF(AND(ISNUMBER($B21),ISNUMBER(O$18)),0,""),'Milestone begroting'!O16),""))</f>
        <v/>
      </c>
      <c r="P21" s="455" t="str">
        <f>IF($B$13="Overall",IF(ISBLANK('Overall begroting'!N17),IF(AND(ISNUMBER($B21),ISNUMBER(P$18)),0,""),'Overall begroting'!N17),IF($B$13="Milestone",IF(ISBLANK('Milestone begroting'!P16),IF(AND(ISNUMBER($B21),ISNUMBER(P$18)),0,""),'Milestone begroting'!P16),""))</f>
        <v/>
      </c>
      <c r="Q21" s="455" t="str">
        <f>IF($B$13="Overall",IF(ISBLANK('Overall begroting'!O17),IF(AND(ISNUMBER($B21),ISNUMBER(Q$18)),0,""),'Overall begroting'!O17),IF($B$13="Milestone",IF(ISBLANK('Milestone begroting'!Q16),IF(AND(ISNUMBER($B21),ISNUMBER(Q$18)),0,""),'Milestone begroting'!Q16),""))</f>
        <v/>
      </c>
      <c r="R21" s="455" t="str">
        <f>IF($B$13="Overall",IF(ISBLANK('Overall begroting'!P17),IF(AND(ISNUMBER($B21),ISNUMBER(R$18)),0,""),'Overall begroting'!P17),IF($B$13="Milestone",IF(ISBLANK('Milestone begroting'!R16),IF(AND(ISNUMBER($B21),ISNUMBER(R$18)),0,""),'Milestone begroting'!R16),""))</f>
        <v/>
      </c>
      <c r="S21" s="455" t="str">
        <f>IF($B$13="Overall",IF(ISBLANK('Overall begroting'!Q17),IF(AND(ISNUMBER($B21),ISNUMBER(S$18)),0,""),'Overall begroting'!Q17),IF($B$13="Milestone",IF(ISBLANK('Milestone begroting'!S16),IF(AND(ISNUMBER($B21),ISNUMBER(S$18)),0,""),'Milestone begroting'!S16),""))</f>
        <v/>
      </c>
      <c r="T21" s="455" t="str">
        <f>IF($B$13="Overall",IF(ISBLANK('Overall begroting'!R17),IF(AND(ISNUMBER($B21),ISNUMBER(T$18)),0,""),'Overall begroting'!R17),IF($B$13="Milestone",IF(ISBLANK('Milestone begroting'!T16),IF(AND(ISNUMBER($B21),ISNUMBER(T$18)),0,""),'Milestone begroting'!T16),""))</f>
        <v/>
      </c>
      <c r="U21" s="455" t="str">
        <f>IF($B$13="Overall",IF(ISBLANK('Overall begroting'!S17),IF(AND(ISNUMBER($B21),ISNUMBER(U$18)),0,""),'Overall begroting'!S17),IF($B$13="Milestone",IF(ISBLANK('Milestone begroting'!U16),IF(AND(ISNUMBER($B21),ISNUMBER(U$18)),0,""),'Milestone begroting'!U16),""))</f>
        <v/>
      </c>
      <c r="V21" s="455" t="str">
        <f>IF($B$13="Overall",IF(ISBLANK('Overall begroting'!T17),IF(AND(ISNUMBER($B21),ISNUMBER(V$18)),0,""),'Overall begroting'!T17),IF($B$13="Milestone",IF(ISBLANK('Milestone begroting'!V16),IF(AND(ISNUMBER($B21),ISNUMBER(V$18)),0,""),'Milestone begroting'!V16),""))</f>
        <v/>
      </c>
      <c r="W21" s="455" t="str">
        <f>IF($B$13="Overall",IF(ISBLANK('Overall begroting'!U17),IF(AND(ISNUMBER($B21),ISNUMBER(W$18)),0,""),'Overall begroting'!U17),IF($B$13="Milestone",IF(ISBLANK('Milestone begroting'!W16),IF(AND(ISNUMBER($B21),ISNUMBER(W$18)),0,""),'Milestone begroting'!W16),""))</f>
        <v/>
      </c>
      <c r="X21" s="455" t="str">
        <f>IF($B$13="Overall",IF(ISBLANK('Overall begroting'!V17),IF(AND(ISNUMBER($B21),ISNUMBER(X$18)),0,""),'Overall begroting'!V17),IF($B$13="Milestone",IF(ISBLANK('Milestone begroting'!X16),IF(AND(ISNUMBER($B21),ISNUMBER(X$18)),0,""),'Milestone begroting'!X16),""))</f>
        <v/>
      </c>
    </row>
    <row r="22" spans="1:24" x14ac:dyDescent="0.2">
      <c r="A22" s="442"/>
      <c r="B22" s="454" t="str">
        <f>IF($B$13="Overall","",IF(AND($B$13="Milestone",ISNUMBER('Milestone begroting'!B17)),'Milestone begroting'!B17,""))</f>
        <v/>
      </c>
      <c r="C22" s="454" t="str">
        <f>IF($B$13="Overall","",IF(AND($B$13="Milestone",ISNUMBER('Milestone begroting'!C17)),'Milestone begroting'!C17,""))</f>
        <v/>
      </c>
      <c r="D22" s="455" t="str">
        <f>IF($B$13="Milestone",IF(ISBLANK('Milestone begroting'!D17),IF(AND(ISNUMBER($B22),ISNUMBER(D$18)),0,""),'Milestone begroting'!D17),"")</f>
        <v/>
      </c>
      <c r="E22" s="455" t="str">
        <f>IF($B$13="Milestone",IF(ISBLANK('Milestone begroting'!E17),IF(AND(ISNUMBER($B22),ISNUMBER(E$18)),0,""),'Milestone begroting'!E17),"")</f>
        <v/>
      </c>
      <c r="F22" s="455" t="str">
        <f>IF($B$13="Milestone",IF(ISBLANK('Milestone begroting'!F17),IF(AND(ISNUMBER($B22),ISNUMBER(F$18)),0,""),'Milestone begroting'!F17),"")</f>
        <v/>
      </c>
      <c r="G22" s="455" t="str">
        <f>IF($B$13="Milestone",IF(ISBLANK('Milestone begroting'!G17),IF(AND(ISNUMBER($B22),ISNUMBER(G$18)),0,""),'Milestone begroting'!G17),"")</f>
        <v/>
      </c>
      <c r="H22" s="455" t="str">
        <f>IF($B$13="Milestone",IF(ISBLANK('Milestone begroting'!H17),IF(AND(ISNUMBER($B22),ISNUMBER(H$18)),0,""),'Milestone begroting'!H17),"")</f>
        <v/>
      </c>
      <c r="I22" s="455" t="str">
        <f>IF($B$13="Milestone",IF(ISBLANK('Milestone begroting'!I17),IF(AND(ISNUMBER($B22),ISNUMBER(I$18)),0,""),'Milestone begroting'!I17),"")</f>
        <v/>
      </c>
      <c r="J22" s="455" t="str">
        <f>IF($B$13="Milestone",IF(ISBLANK('Milestone begroting'!J17),IF(AND(ISNUMBER($B22),ISNUMBER(J$18)),0,""),'Milestone begroting'!J17),"")</f>
        <v/>
      </c>
      <c r="K22" s="455" t="str">
        <f>IF($B$13="Milestone",IF(ISBLANK('Milestone begroting'!K17),IF(AND(ISNUMBER($B22),ISNUMBER(K$18)),0,""),'Milestone begroting'!K17),"")</f>
        <v/>
      </c>
      <c r="L22" s="455" t="str">
        <f>IF($B$13="Milestone",IF(ISBLANK('Milestone begroting'!L17),IF(AND(ISNUMBER($B22),ISNUMBER(L$18)),0,""),'Milestone begroting'!L17),"")</f>
        <v/>
      </c>
      <c r="M22" s="455" t="str">
        <f>IF($B$13="Milestone",IF(ISBLANK('Milestone begroting'!M17),IF(AND(ISNUMBER($B22),ISNUMBER(M$18)),0,""),'Milestone begroting'!M17),"")</f>
        <v/>
      </c>
      <c r="N22" s="455" t="str">
        <f>IF($B$13="Milestone",IF(ISBLANK('Milestone begroting'!N17),IF(AND(ISNUMBER($B22),ISNUMBER(N$18)),0,""),'Milestone begroting'!N17),"")</f>
        <v/>
      </c>
      <c r="O22" s="455" t="str">
        <f>IF($B$13="Milestone",IF(ISBLANK('Milestone begroting'!O17),IF(AND(ISNUMBER($B22),ISNUMBER(O$18)),0,""),'Milestone begroting'!O17),"")</f>
        <v/>
      </c>
      <c r="P22" s="455" t="str">
        <f>IF($B$13="Milestone",IF(ISBLANK('Milestone begroting'!P17),IF(AND(ISNUMBER($B22),ISNUMBER(P$18)),0,""),'Milestone begroting'!P17),"")</f>
        <v/>
      </c>
      <c r="Q22" s="455" t="str">
        <f>IF($B$13="Milestone",IF(ISBLANK('Milestone begroting'!Q17),IF(AND(ISNUMBER($B22),ISNUMBER(Q$18)),0,""),'Milestone begroting'!Q17),"")</f>
        <v/>
      </c>
      <c r="R22" s="455" t="str">
        <f>IF($B$13="Milestone",IF(ISBLANK('Milestone begroting'!R17),IF(AND(ISNUMBER($B22),ISNUMBER(R$18)),0,""),'Milestone begroting'!R17),"")</f>
        <v/>
      </c>
      <c r="S22" s="455" t="str">
        <f>IF($B$13="Milestone",IF(ISBLANK('Milestone begroting'!S17),IF(AND(ISNUMBER($B22),ISNUMBER(S$18)),0,""),'Milestone begroting'!S17),"")</f>
        <v/>
      </c>
      <c r="T22" s="455" t="str">
        <f>IF($B$13="Milestone",IF(ISBLANK('Milestone begroting'!T17),IF(AND(ISNUMBER($B22),ISNUMBER(T$18)),0,""),'Milestone begroting'!T17),"")</f>
        <v/>
      </c>
      <c r="U22" s="455" t="str">
        <f>IF($B$13="Milestone",IF(ISBLANK('Milestone begroting'!U17),IF(AND(ISNUMBER($B22),ISNUMBER(U$18)),0,""),'Milestone begroting'!U17),"")</f>
        <v/>
      </c>
      <c r="V22" s="455" t="str">
        <f>IF($B$13="Milestone",IF(ISBLANK('Milestone begroting'!V17),IF(AND(ISNUMBER($B22),ISNUMBER(V$18)),0,""),'Milestone begroting'!V17),"")</f>
        <v/>
      </c>
      <c r="W22" s="455" t="str">
        <f>IF($B$13="Milestone",IF(ISBLANK('Milestone begroting'!W17),IF(AND(ISNUMBER($B22),ISNUMBER(W$18)),0,""),'Milestone begroting'!W17),"")</f>
        <v/>
      </c>
      <c r="X22" s="455" t="str">
        <f>IF($B$13="Milestone",IF(ISBLANK('Milestone begroting'!X17),IF(AND(ISNUMBER($B22),ISNUMBER(X$18)),0,""),'Milestone begroting'!X17),"")</f>
        <v/>
      </c>
    </row>
    <row r="23" spans="1:24" x14ac:dyDescent="0.2">
      <c r="A23" s="442"/>
      <c r="B23" s="454" t="str">
        <f>IF($B$13="Overall","",IF(AND($B$13="Milestone",ISNUMBER('Milestone begroting'!B18)),'Milestone begroting'!B18,""))</f>
        <v/>
      </c>
      <c r="C23" s="454" t="str">
        <f>IF($B$13="Overall","",IF(AND($B$13="Milestone",ISNUMBER('Milestone begroting'!C18)),'Milestone begroting'!C18,""))</f>
        <v/>
      </c>
      <c r="D23" s="455" t="str">
        <f>IF($B$13="Milestone",IF('Milestone begroting'!D18=0,IF(AND(ISNUMBER($B23),ISNUMBER(D$18)),0,""),'Milestone begroting'!D18),"")</f>
        <v/>
      </c>
      <c r="E23" s="455" t="str">
        <f>IF($B$13="Milestone",IF('Milestone begroting'!E18=0,IF(AND(ISNUMBER($B23),ISNUMBER(E$18)),0,""),'Milestone begroting'!E18),"")</f>
        <v/>
      </c>
      <c r="F23" s="455" t="str">
        <f>IF($B$13="Milestone",IF('Milestone begroting'!F18=0,IF(AND(ISNUMBER($B23),ISNUMBER(F$18)),0,""),'Milestone begroting'!F18),"")</f>
        <v/>
      </c>
      <c r="G23" s="455" t="str">
        <f>IF($B$13="Milestone",IF('Milestone begroting'!G18=0,IF(AND(ISNUMBER($B23),ISNUMBER(G$18)),0,""),'Milestone begroting'!G18),"")</f>
        <v/>
      </c>
      <c r="H23" s="455" t="str">
        <f>IF($B$13="Milestone",IF('Milestone begroting'!H18=0,IF(AND(ISNUMBER($B23),ISNUMBER(H$18)),0,""),'Milestone begroting'!H18),"")</f>
        <v/>
      </c>
      <c r="I23" s="455" t="str">
        <f>IF($B$13="Milestone",IF('Milestone begroting'!I18=0,IF(AND(ISNUMBER($B23),ISNUMBER(I$18)),0,""),'Milestone begroting'!I18),"")</f>
        <v/>
      </c>
      <c r="J23" s="455" t="str">
        <f>IF($B$13="Milestone",IF('Milestone begroting'!J18=0,IF(AND(ISNUMBER($B23),ISNUMBER(J$18)),0,""),'Milestone begroting'!J18),"")</f>
        <v/>
      </c>
      <c r="K23" s="455" t="str">
        <f>IF($B$13="Milestone",IF('Milestone begroting'!K18=0,IF(AND(ISNUMBER($B23),ISNUMBER(K$18)),0,""),'Milestone begroting'!K18),"")</f>
        <v/>
      </c>
      <c r="L23" s="455" t="str">
        <f>IF($B$13="Milestone",IF('Milestone begroting'!L18=0,IF(AND(ISNUMBER($B23),ISNUMBER(L$18)),0,""),'Milestone begroting'!L18),"")</f>
        <v/>
      </c>
      <c r="M23" s="455" t="str">
        <f>IF($B$13="Milestone",IF('Milestone begroting'!M18=0,IF(AND(ISNUMBER($B23),ISNUMBER(M$18)),0,""),'Milestone begroting'!M18),"")</f>
        <v/>
      </c>
      <c r="N23" s="455" t="str">
        <f>IF($B$13="Milestone",IF('Milestone begroting'!N18=0,IF(AND(ISNUMBER($B23),ISNUMBER(N$18)),0,""),'Milestone begroting'!N18),"")</f>
        <v/>
      </c>
      <c r="O23" s="455" t="str">
        <f>IF($B$13="Milestone",IF('Milestone begroting'!O18=0,IF(AND(ISNUMBER($B23),ISNUMBER(O$18)),0,""),'Milestone begroting'!O18),"")</f>
        <v/>
      </c>
      <c r="P23" s="455" t="str">
        <f>IF($B$13="Milestone",IF('Milestone begroting'!P18=0,IF(AND(ISNUMBER($B23),ISNUMBER(P$18)),0,""),'Milestone begroting'!P18),"")</f>
        <v/>
      </c>
      <c r="Q23" s="455" t="str">
        <f>IF($B$13="Milestone",IF('Milestone begroting'!Q18=0,IF(AND(ISNUMBER($B23),ISNUMBER(Q$18)),0,""),'Milestone begroting'!Q18),"")</f>
        <v/>
      </c>
      <c r="R23" s="455" t="str">
        <f>IF($B$13="Milestone",IF('Milestone begroting'!R18=0,IF(AND(ISNUMBER($B23),ISNUMBER(R$18)),0,""),'Milestone begroting'!R18),"")</f>
        <v/>
      </c>
      <c r="S23" s="455" t="str">
        <f>IF($B$13="Milestone",IF('Milestone begroting'!S18=0,IF(AND(ISNUMBER($B23),ISNUMBER(S$18)),0,""),'Milestone begroting'!S18),"")</f>
        <v/>
      </c>
      <c r="T23" s="455" t="str">
        <f>IF($B$13="Milestone",IF('Milestone begroting'!T18=0,IF(AND(ISNUMBER($B23),ISNUMBER(T$18)),0,""),'Milestone begroting'!T18),"")</f>
        <v/>
      </c>
      <c r="U23" s="455" t="str">
        <f>IF($B$13="Milestone",IF('Milestone begroting'!U18=0,IF(AND(ISNUMBER($B23),ISNUMBER(U$18)),0,""),'Milestone begroting'!U18),"")</f>
        <v/>
      </c>
      <c r="V23" s="455" t="str">
        <f>IF($B$13="Milestone",IF('Milestone begroting'!V18=0,IF(AND(ISNUMBER($B23),ISNUMBER(V$18)),0,""),'Milestone begroting'!V18),"")</f>
        <v/>
      </c>
      <c r="W23" s="455" t="str">
        <f>IF($B$13="Milestone",IF('Milestone begroting'!W18=0,IF(AND(ISNUMBER($B23),ISNUMBER(W$18)),0,""),'Milestone begroting'!W18),"")</f>
        <v/>
      </c>
      <c r="X23" s="455" t="str">
        <f>IF($B$13="Milestone",IF('Milestone begroting'!X18=0,IF(AND(ISNUMBER($B23),ISNUMBER(X$18)),0,""),'Milestone begroting'!X18),"")</f>
        <v/>
      </c>
    </row>
    <row r="24" spans="1:24" s="355" customFormat="1" x14ac:dyDescent="0.2">
      <c r="A24" s="456"/>
      <c r="B24" s="456"/>
      <c r="C24" s="457" t="s">
        <v>32</v>
      </c>
      <c r="D24" s="456">
        <f t="shared" ref="D24:X24" si="0">IF(ISNUMBER(D18),SUM(D21:D23),0)</f>
        <v>0</v>
      </c>
      <c r="E24" s="456">
        <f t="shared" si="0"/>
        <v>0</v>
      </c>
      <c r="F24" s="456">
        <f t="shared" si="0"/>
        <v>0</v>
      </c>
      <c r="G24" s="456">
        <f t="shared" si="0"/>
        <v>0</v>
      </c>
      <c r="H24" s="456">
        <f t="shared" si="0"/>
        <v>0</v>
      </c>
      <c r="I24" s="456">
        <f t="shared" si="0"/>
        <v>0</v>
      </c>
      <c r="J24" s="456">
        <f t="shared" si="0"/>
        <v>0</v>
      </c>
      <c r="K24" s="456">
        <f t="shared" si="0"/>
        <v>0</v>
      </c>
      <c r="L24" s="456">
        <f t="shared" si="0"/>
        <v>0</v>
      </c>
      <c r="M24" s="456">
        <f t="shared" si="0"/>
        <v>0</v>
      </c>
      <c r="N24" s="456">
        <f t="shared" si="0"/>
        <v>0</v>
      </c>
      <c r="O24" s="456">
        <f t="shared" si="0"/>
        <v>0</v>
      </c>
      <c r="P24" s="456">
        <f t="shared" si="0"/>
        <v>0</v>
      </c>
      <c r="Q24" s="456">
        <f t="shared" si="0"/>
        <v>0</v>
      </c>
      <c r="R24" s="456">
        <f t="shared" si="0"/>
        <v>0</v>
      </c>
      <c r="S24" s="456">
        <f t="shared" si="0"/>
        <v>0</v>
      </c>
      <c r="T24" s="456">
        <f t="shared" si="0"/>
        <v>0</v>
      </c>
      <c r="U24" s="456">
        <f t="shared" si="0"/>
        <v>0</v>
      </c>
      <c r="V24" s="456">
        <f t="shared" si="0"/>
        <v>0</v>
      </c>
      <c r="W24" s="456">
        <f t="shared" si="0"/>
        <v>0</v>
      </c>
      <c r="X24" s="456">
        <f t="shared" si="0"/>
        <v>0</v>
      </c>
    </row>
    <row r="25" spans="1:24" x14ac:dyDescent="0.2">
      <c r="A25" s="443"/>
      <c r="B25" s="443"/>
      <c r="C25" s="443"/>
      <c r="D25" s="443"/>
      <c r="E25" s="443"/>
      <c r="F25" s="443"/>
      <c r="G25" s="443"/>
      <c r="H25" s="443"/>
      <c r="I25" s="443"/>
      <c r="J25" s="443"/>
      <c r="K25" s="443"/>
      <c r="L25" s="443"/>
      <c r="M25" s="443"/>
      <c r="N25" s="443"/>
      <c r="O25" s="443"/>
      <c r="P25" s="443"/>
      <c r="Q25" s="443"/>
      <c r="R25" s="443"/>
      <c r="S25" s="443"/>
      <c r="T25" s="443"/>
      <c r="U25" s="443"/>
      <c r="V25" s="443"/>
      <c r="W25" s="443"/>
      <c r="X25" s="443"/>
    </row>
    <row r="26" spans="1:24" x14ac:dyDescent="0.2">
      <c r="A26" s="450" t="s">
        <v>40</v>
      </c>
      <c r="B26" s="451" t="s">
        <v>34</v>
      </c>
      <c r="C26" s="452" t="s">
        <v>35</v>
      </c>
      <c r="D26" s="453"/>
      <c r="E26" s="453"/>
      <c r="F26" s="453"/>
      <c r="G26" s="453"/>
      <c r="H26" s="453"/>
      <c r="I26" s="453"/>
      <c r="J26" s="453"/>
      <c r="K26" s="453"/>
      <c r="L26" s="453"/>
      <c r="M26" s="453"/>
      <c r="N26" s="453"/>
      <c r="O26" s="453"/>
      <c r="P26" s="453"/>
      <c r="Q26" s="453"/>
      <c r="R26" s="453"/>
      <c r="S26" s="453"/>
      <c r="T26" s="453"/>
      <c r="U26" s="453"/>
      <c r="V26" s="453"/>
      <c r="W26" s="453"/>
      <c r="X26" s="453"/>
    </row>
    <row r="27" spans="1:24" x14ac:dyDescent="0.2">
      <c r="A27" s="442"/>
      <c r="B27" s="454" t="str">
        <f t="shared" ref="B27:C29" si="1">IF(ISBLANK(B21),"",B21)</f>
        <v/>
      </c>
      <c r="C27" s="454" t="str">
        <f t="shared" si="1"/>
        <v/>
      </c>
      <c r="D27" s="458" t="str">
        <f>IF(ISNUMBER(D21),FLOOR(D21*(IF(D21&gt;25000,$B$8,100%)),1),"")</f>
        <v/>
      </c>
      <c r="E27" s="458" t="str">
        <f>IF(ISNUMBER(E21),FLOOR(E21*(IF(E21&gt;25000,$B$8,100%)),1),"")</f>
        <v/>
      </c>
      <c r="F27" s="458" t="str">
        <f>IF(ISNUMBER(F21),FLOOR(F21*(IF(F21&gt;25000,$B$8,100%)),1),"")</f>
        <v/>
      </c>
      <c r="G27" s="458" t="str">
        <f>IF(ISNUMBER(G21),FLOOR(G21*(IF(G21&gt;25000,$B$8,100%)),1),"")</f>
        <v/>
      </c>
      <c r="H27" s="458" t="str">
        <f t="shared" ref="H27:X27" si="2">IF(ISNUMBER(H21),FLOOR(H21*(IF(H21&gt;25000,$B$8,100%)),1),"")</f>
        <v/>
      </c>
      <c r="I27" s="458" t="str">
        <f t="shared" si="2"/>
        <v/>
      </c>
      <c r="J27" s="458" t="str">
        <f t="shared" si="2"/>
        <v/>
      </c>
      <c r="K27" s="458" t="str">
        <f t="shared" si="2"/>
        <v/>
      </c>
      <c r="L27" s="458" t="str">
        <f t="shared" si="2"/>
        <v/>
      </c>
      <c r="M27" s="458" t="str">
        <f t="shared" si="2"/>
        <v/>
      </c>
      <c r="N27" s="458" t="str">
        <f t="shared" si="2"/>
        <v/>
      </c>
      <c r="O27" s="458" t="str">
        <f t="shared" si="2"/>
        <v/>
      </c>
      <c r="P27" s="458" t="str">
        <f t="shared" si="2"/>
        <v/>
      </c>
      <c r="Q27" s="458" t="str">
        <f t="shared" si="2"/>
        <v/>
      </c>
      <c r="R27" s="458" t="str">
        <f t="shared" si="2"/>
        <v/>
      </c>
      <c r="S27" s="458" t="str">
        <f t="shared" si="2"/>
        <v/>
      </c>
      <c r="T27" s="458" t="str">
        <f t="shared" si="2"/>
        <v/>
      </c>
      <c r="U27" s="458" t="str">
        <f t="shared" si="2"/>
        <v/>
      </c>
      <c r="V27" s="458" t="str">
        <f t="shared" si="2"/>
        <v/>
      </c>
      <c r="W27" s="458" t="str">
        <f t="shared" si="2"/>
        <v/>
      </c>
      <c r="X27" s="458" t="str">
        <f t="shared" si="2"/>
        <v/>
      </c>
    </row>
    <row r="28" spans="1:24" x14ac:dyDescent="0.2">
      <c r="A28" s="442"/>
      <c r="B28" s="454" t="str">
        <f t="shared" si="1"/>
        <v/>
      </c>
      <c r="C28" s="454" t="str">
        <f t="shared" si="1"/>
        <v/>
      </c>
      <c r="D28" s="458" t="str">
        <f t="shared" ref="D28:X29" si="3">IF(ISNUMBER(D22),FLOOR(D22*$B$8,1),"")</f>
        <v/>
      </c>
      <c r="E28" s="458" t="str">
        <f t="shared" si="3"/>
        <v/>
      </c>
      <c r="F28" s="458" t="str">
        <f t="shared" si="3"/>
        <v/>
      </c>
      <c r="G28" s="458" t="str">
        <f t="shared" si="3"/>
        <v/>
      </c>
      <c r="H28" s="458" t="str">
        <f t="shared" si="3"/>
        <v/>
      </c>
      <c r="I28" s="458" t="str">
        <f t="shared" si="3"/>
        <v/>
      </c>
      <c r="J28" s="458" t="str">
        <f t="shared" si="3"/>
        <v/>
      </c>
      <c r="K28" s="458" t="str">
        <f t="shared" si="3"/>
        <v/>
      </c>
      <c r="L28" s="458" t="str">
        <f t="shared" si="3"/>
        <v/>
      </c>
      <c r="M28" s="458" t="str">
        <f t="shared" si="3"/>
        <v/>
      </c>
      <c r="N28" s="458" t="str">
        <f t="shared" si="3"/>
        <v/>
      </c>
      <c r="O28" s="458" t="str">
        <f t="shared" si="3"/>
        <v/>
      </c>
      <c r="P28" s="458" t="str">
        <f t="shared" si="3"/>
        <v/>
      </c>
      <c r="Q28" s="458" t="str">
        <f t="shared" si="3"/>
        <v/>
      </c>
      <c r="R28" s="458" t="str">
        <f t="shared" si="3"/>
        <v/>
      </c>
      <c r="S28" s="458" t="str">
        <f t="shared" si="3"/>
        <v/>
      </c>
      <c r="T28" s="458" t="str">
        <f t="shared" si="3"/>
        <v/>
      </c>
      <c r="U28" s="458" t="str">
        <f t="shared" si="3"/>
        <v/>
      </c>
      <c r="V28" s="458" t="str">
        <f t="shared" si="3"/>
        <v/>
      </c>
      <c r="W28" s="458" t="str">
        <f t="shared" si="3"/>
        <v/>
      </c>
      <c r="X28" s="458" t="str">
        <f t="shared" si="3"/>
        <v/>
      </c>
    </row>
    <row r="29" spans="1:24" x14ac:dyDescent="0.2">
      <c r="A29" s="442"/>
      <c r="B29" s="454" t="str">
        <f t="shared" si="1"/>
        <v/>
      </c>
      <c r="C29" s="454" t="str">
        <f t="shared" si="1"/>
        <v/>
      </c>
      <c r="D29" s="458" t="str">
        <f t="shared" si="3"/>
        <v/>
      </c>
      <c r="E29" s="458" t="str">
        <f t="shared" si="3"/>
        <v/>
      </c>
      <c r="F29" s="458" t="str">
        <f t="shared" si="3"/>
        <v/>
      </c>
      <c r="G29" s="458" t="str">
        <f t="shared" si="3"/>
        <v/>
      </c>
      <c r="H29" s="458" t="str">
        <f t="shared" si="3"/>
        <v/>
      </c>
      <c r="I29" s="458" t="str">
        <f t="shared" si="3"/>
        <v/>
      </c>
      <c r="J29" s="458" t="str">
        <f t="shared" si="3"/>
        <v/>
      </c>
      <c r="K29" s="458" t="str">
        <f t="shared" si="3"/>
        <v/>
      </c>
      <c r="L29" s="458" t="str">
        <f t="shared" si="3"/>
        <v/>
      </c>
      <c r="M29" s="458" t="str">
        <f t="shared" si="3"/>
        <v/>
      </c>
      <c r="N29" s="458" t="str">
        <f t="shared" si="3"/>
        <v/>
      </c>
      <c r="O29" s="458" t="str">
        <f t="shared" si="3"/>
        <v/>
      </c>
      <c r="P29" s="458" t="str">
        <f t="shared" si="3"/>
        <v/>
      </c>
      <c r="Q29" s="458" t="str">
        <f t="shared" si="3"/>
        <v/>
      </c>
      <c r="R29" s="458" t="str">
        <f t="shared" si="3"/>
        <v/>
      </c>
      <c r="S29" s="458" t="str">
        <f t="shared" si="3"/>
        <v/>
      </c>
      <c r="T29" s="458" t="str">
        <f t="shared" si="3"/>
        <v/>
      </c>
      <c r="U29" s="458" t="str">
        <f t="shared" si="3"/>
        <v/>
      </c>
      <c r="V29" s="458" t="str">
        <f t="shared" si="3"/>
        <v/>
      </c>
      <c r="W29" s="458" t="str">
        <f t="shared" si="3"/>
        <v/>
      </c>
      <c r="X29" s="458" t="str">
        <f t="shared" si="3"/>
        <v/>
      </c>
    </row>
    <row r="30" spans="1:24" x14ac:dyDescent="0.2">
      <c r="A30" s="456"/>
      <c r="B30" s="456"/>
      <c r="C30" s="457" t="s">
        <v>32</v>
      </c>
      <c r="D30" s="456" t="str">
        <f>IF(ISNUMBER(D18),SUM(D27:D29),"")</f>
        <v/>
      </c>
      <c r="E30" s="456" t="str">
        <f>IF(ISNUMBER(E18),SUM(E27:E29),"")</f>
        <v/>
      </c>
      <c r="F30" s="456" t="str">
        <f>IF(ISNUMBER(F18),SUM(F27:F29),"")</f>
        <v/>
      </c>
      <c r="G30" s="456" t="str">
        <f>IF(ISNUMBER(G18),SUM(G27:G29),"")</f>
        <v/>
      </c>
      <c r="H30" s="456" t="str">
        <f t="shared" ref="H30:X30" si="4">IF(ISNUMBER(H18),SUM(H27:H29),"")</f>
        <v/>
      </c>
      <c r="I30" s="456" t="str">
        <f t="shared" si="4"/>
        <v/>
      </c>
      <c r="J30" s="456" t="str">
        <f t="shared" si="4"/>
        <v/>
      </c>
      <c r="K30" s="456" t="str">
        <f t="shared" si="4"/>
        <v/>
      </c>
      <c r="L30" s="456" t="str">
        <f t="shared" si="4"/>
        <v/>
      </c>
      <c r="M30" s="456" t="str">
        <f t="shared" si="4"/>
        <v/>
      </c>
      <c r="N30" s="456" t="str">
        <f t="shared" si="4"/>
        <v/>
      </c>
      <c r="O30" s="456" t="str">
        <f t="shared" si="4"/>
        <v/>
      </c>
      <c r="P30" s="456" t="str">
        <f t="shared" si="4"/>
        <v/>
      </c>
      <c r="Q30" s="456" t="str">
        <f t="shared" si="4"/>
        <v/>
      </c>
      <c r="R30" s="456" t="str">
        <f t="shared" si="4"/>
        <v/>
      </c>
      <c r="S30" s="456" t="str">
        <f t="shared" si="4"/>
        <v/>
      </c>
      <c r="T30" s="456" t="str">
        <f t="shared" si="4"/>
        <v/>
      </c>
      <c r="U30" s="456" t="str">
        <f t="shared" si="4"/>
        <v/>
      </c>
      <c r="V30" s="456" t="str">
        <f t="shared" si="4"/>
        <v/>
      </c>
      <c r="W30" s="456" t="str">
        <f t="shared" si="4"/>
        <v/>
      </c>
      <c r="X30" s="456" t="str">
        <f t="shared" si="4"/>
        <v/>
      </c>
    </row>
    <row r="31" spans="1:24" x14ac:dyDescent="0.2">
      <c r="A31" s="443"/>
      <c r="B31" s="459" t="s">
        <v>59</v>
      </c>
      <c r="C31" s="460">
        <f>SUM(D31:X31)</f>
        <v>0</v>
      </c>
      <c r="D31" s="460">
        <f>SUM(D156:D195)</f>
        <v>0</v>
      </c>
      <c r="E31" s="460">
        <f>SUM(E156:E195)</f>
        <v>0</v>
      </c>
      <c r="F31" s="460">
        <f>SUM(F156:F195)</f>
        <v>0</v>
      </c>
      <c r="G31" s="460">
        <f>SUM(G156:G195)</f>
        <v>0</v>
      </c>
      <c r="H31" s="460">
        <f t="shared" ref="H31:X31" si="5">SUM(H156:H195)</f>
        <v>0</v>
      </c>
      <c r="I31" s="460">
        <f t="shared" si="5"/>
        <v>0</v>
      </c>
      <c r="J31" s="460">
        <f t="shared" si="5"/>
        <v>0</v>
      </c>
      <c r="K31" s="460">
        <f t="shared" si="5"/>
        <v>0</v>
      </c>
      <c r="L31" s="460">
        <f t="shared" si="5"/>
        <v>0</v>
      </c>
      <c r="M31" s="460">
        <f t="shared" si="5"/>
        <v>0</v>
      </c>
      <c r="N31" s="460">
        <f t="shared" si="5"/>
        <v>0</v>
      </c>
      <c r="O31" s="460">
        <f t="shared" si="5"/>
        <v>0</v>
      </c>
      <c r="P31" s="460">
        <f t="shared" si="5"/>
        <v>0</v>
      </c>
      <c r="Q31" s="460">
        <f t="shared" si="5"/>
        <v>0</v>
      </c>
      <c r="R31" s="460">
        <f t="shared" si="5"/>
        <v>0</v>
      </c>
      <c r="S31" s="460">
        <f t="shared" si="5"/>
        <v>0</v>
      </c>
      <c r="T31" s="460">
        <f t="shared" si="5"/>
        <v>0</v>
      </c>
      <c r="U31" s="460">
        <f t="shared" si="5"/>
        <v>0</v>
      </c>
      <c r="V31" s="460">
        <f t="shared" si="5"/>
        <v>0</v>
      </c>
      <c r="W31" s="460">
        <f t="shared" si="5"/>
        <v>0</v>
      </c>
      <c r="X31" s="460">
        <f t="shared" si="5"/>
        <v>0</v>
      </c>
    </row>
    <row r="32" spans="1:24" x14ac:dyDescent="0.2">
      <c r="A32" s="450" t="s">
        <v>43</v>
      </c>
      <c r="B32" s="451" t="s">
        <v>34</v>
      </c>
      <c r="C32" s="452" t="s">
        <v>35</v>
      </c>
      <c r="D32" s="453"/>
      <c r="E32" s="453"/>
      <c r="F32" s="453"/>
      <c r="G32" s="453"/>
      <c r="H32" s="453"/>
      <c r="I32" s="453"/>
      <c r="J32" s="453"/>
      <c r="K32" s="453"/>
      <c r="L32" s="453"/>
      <c r="M32" s="453"/>
      <c r="N32" s="453"/>
      <c r="O32" s="453"/>
      <c r="P32" s="453"/>
      <c r="Q32" s="453"/>
      <c r="R32" s="453"/>
      <c r="S32" s="453"/>
      <c r="T32" s="453"/>
      <c r="U32" s="453"/>
      <c r="V32" s="453"/>
      <c r="W32" s="453"/>
      <c r="X32" s="453"/>
    </row>
    <row r="33" spans="1:24" x14ac:dyDescent="0.2">
      <c r="A33" s="442"/>
      <c r="B33" s="454" t="str">
        <f t="shared" ref="B33:C35" si="6">IF(ISBLANK(B27),"",B27)</f>
        <v/>
      </c>
      <c r="C33" s="454" t="str">
        <f t="shared" si="6"/>
        <v/>
      </c>
      <c r="D33" s="458" t="str">
        <f>IF(ISNUMBER(D27),D27,"")</f>
        <v/>
      </c>
      <c r="E33" s="458" t="str">
        <f>IF(ISNUMBER(E27),E27,"")</f>
        <v/>
      </c>
      <c r="F33" s="458" t="str">
        <f>IF(ISNUMBER(F27),F27,"")</f>
        <v/>
      </c>
      <c r="G33" s="458" t="str">
        <f>IF(ISNUMBER(G27),G27,"")</f>
        <v/>
      </c>
      <c r="H33" s="458" t="str">
        <f t="shared" ref="H33:X33" si="7">IF(ISNUMBER(H27),H27,"")</f>
        <v/>
      </c>
      <c r="I33" s="458" t="str">
        <f t="shared" si="7"/>
        <v/>
      </c>
      <c r="J33" s="458" t="str">
        <f t="shared" si="7"/>
        <v/>
      </c>
      <c r="K33" s="458" t="str">
        <f t="shared" si="7"/>
        <v/>
      </c>
      <c r="L33" s="458" t="str">
        <f t="shared" si="7"/>
        <v/>
      </c>
      <c r="M33" s="458" t="str">
        <f t="shared" si="7"/>
        <v/>
      </c>
      <c r="N33" s="458" t="str">
        <f t="shared" si="7"/>
        <v/>
      </c>
      <c r="O33" s="458" t="str">
        <f t="shared" si="7"/>
        <v/>
      </c>
      <c r="P33" s="458" t="str">
        <f t="shared" si="7"/>
        <v/>
      </c>
      <c r="Q33" s="458" t="str">
        <f t="shared" si="7"/>
        <v/>
      </c>
      <c r="R33" s="458" t="str">
        <f t="shared" si="7"/>
        <v/>
      </c>
      <c r="S33" s="458" t="str">
        <f t="shared" si="7"/>
        <v/>
      </c>
      <c r="T33" s="458" t="str">
        <f t="shared" si="7"/>
        <v/>
      </c>
      <c r="U33" s="458" t="str">
        <f t="shared" si="7"/>
        <v/>
      </c>
      <c r="V33" s="458" t="str">
        <f t="shared" si="7"/>
        <v/>
      </c>
      <c r="W33" s="458" t="str">
        <f t="shared" si="7"/>
        <v/>
      </c>
      <c r="X33" s="458" t="str">
        <f t="shared" si="7"/>
        <v/>
      </c>
    </row>
    <row r="34" spans="1:24" x14ac:dyDescent="0.2">
      <c r="A34" s="442"/>
      <c r="B34" s="454" t="str">
        <f t="shared" si="6"/>
        <v/>
      </c>
      <c r="C34" s="454" t="str">
        <f t="shared" si="6"/>
        <v/>
      </c>
      <c r="D34" s="458" t="str">
        <f t="shared" ref="D34:X35" si="8">IF(ISNUMBER(D28),D28+D33,"")</f>
        <v/>
      </c>
      <c r="E34" s="458" t="str">
        <f t="shared" si="8"/>
        <v/>
      </c>
      <c r="F34" s="458" t="str">
        <f t="shared" si="8"/>
        <v/>
      </c>
      <c r="G34" s="458" t="str">
        <f t="shared" si="8"/>
        <v/>
      </c>
      <c r="H34" s="458" t="str">
        <f t="shared" si="8"/>
        <v/>
      </c>
      <c r="I34" s="458" t="str">
        <f t="shared" si="8"/>
        <v/>
      </c>
      <c r="J34" s="458" t="str">
        <f t="shared" si="8"/>
        <v/>
      </c>
      <c r="K34" s="458" t="str">
        <f t="shared" si="8"/>
        <v/>
      </c>
      <c r="L34" s="458" t="str">
        <f t="shared" si="8"/>
        <v/>
      </c>
      <c r="M34" s="458" t="str">
        <f t="shared" si="8"/>
        <v/>
      </c>
      <c r="N34" s="458" t="str">
        <f t="shared" si="8"/>
        <v/>
      </c>
      <c r="O34" s="458" t="str">
        <f t="shared" si="8"/>
        <v/>
      </c>
      <c r="P34" s="458" t="str">
        <f t="shared" si="8"/>
        <v/>
      </c>
      <c r="Q34" s="458" t="str">
        <f t="shared" si="8"/>
        <v/>
      </c>
      <c r="R34" s="458" t="str">
        <f t="shared" si="8"/>
        <v/>
      </c>
      <c r="S34" s="458" t="str">
        <f t="shared" si="8"/>
        <v/>
      </c>
      <c r="T34" s="458" t="str">
        <f t="shared" si="8"/>
        <v/>
      </c>
      <c r="U34" s="458" t="str">
        <f t="shared" si="8"/>
        <v/>
      </c>
      <c r="V34" s="458" t="str">
        <f t="shared" si="8"/>
        <v/>
      </c>
      <c r="W34" s="458" t="str">
        <f t="shared" si="8"/>
        <v/>
      </c>
      <c r="X34" s="458" t="str">
        <f t="shared" si="8"/>
        <v/>
      </c>
    </row>
    <row r="35" spans="1:24" x14ac:dyDescent="0.2">
      <c r="A35" s="442"/>
      <c r="B35" s="454" t="str">
        <f t="shared" si="6"/>
        <v/>
      </c>
      <c r="C35" s="454" t="str">
        <f t="shared" si="6"/>
        <v/>
      </c>
      <c r="D35" s="458" t="str">
        <f t="shared" si="8"/>
        <v/>
      </c>
      <c r="E35" s="458" t="str">
        <f t="shared" si="8"/>
        <v/>
      </c>
      <c r="F35" s="458" t="str">
        <f t="shared" si="8"/>
        <v/>
      </c>
      <c r="G35" s="458" t="str">
        <f t="shared" si="8"/>
        <v/>
      </c>
      <c r="H35" s="458" t="str">
        <f t="shared" si="8"/>
        <v/>
      </c>
      <c r="I35" s="458" t="str">
        <f t="shared" si="8"/>
        <v/>
      </c>
      <c r="J35" s="458" t="str">
        <f t="shared" si="8"/>
        <v/>
      </c>
      <c r="K35" s="458" t="str">
        <f t="shared" si="8"/>
        <v/>
      </c>
      <c r="L35" s="458" t="str">
        <f t="shared" si="8"/>
        <v/>
      </c>
      <c r="M35" s="458" t="str">
        <f t="shared" si="8"/>
        <v/>
      </c>
      <c r="N35" s="458" t="str">
        <f t="shared" si="8"/>
        <v/>
      </c>
      <c r="O35" s="458" t="str">
        <f t="shared" si="8"/>
        <v/>
      </c>
      <c r="P35" s="458" t="str">
        <f t="shared" si="8"/>
        <v/>
      </c>
      <c r="Q35" s="458" t="str">
        <f t="shared" si="8"/>
        <v/>
      </c>
      <c r="R35" s="458" t="str">
        <f t="shared" si="8"/>
        <v/>
      </c>
      <c r="S35" s="458" t="str">
        <f t="shared" si="8"/>
        <v/>
      </c>
      <c r="T35" s="458" t="str">
        <f t="shared" si="8"/>
        <v/>
      </c>
      <c r="U35" s="458" t="str">
        <f t="shared" si="8"/>
        <v/>
      </c>
      <c r="V35" s="458" t="str">
        <f t="shared" si="8"/>
        <v/>
      </c>
      <c r="W35" s="458" t="str">
        <f t="shared" si="8"/>
        <v/>
      </c>
      <c r="X35" s="458" t="str">
        <f t="shared" si="8"/>
        <v/>
      </c>
    </row>
    <row r="36" spans="1:24" x14ac:dyDescent="0.2">
      <c r="A36" s="443"/>
      <c r="B36" s="443"/>
      <c r="C36" s="443"/>
      <c r="D36" s="443"/>
      <c r="E36" s="443"/>
      <c r="F36" s="443"/>
      <c r="G36" s="443"/>
      <c r="H36" s="443"/>
      <c r="I36" s="443"/>
      <c r="J36" s="443"/>
      <c r="K36" s="443"/>
      <c r="L36" s="443"/>
      <c r="M36" s="443"/>
      <c r="N36" s="443"/>
      <c r="O36" s="443"/>
      <c r="P36" s="443"/>
      <c r="Q36" s="443"/>
      <c r="R36" s="443"/>
      <c r="S36" s="443"/>
      <c r="T36" s="443"/>
      <c r="U36" s="443"/>
      <c r="V36" s="443"/>
      <c r="W36" s="443"/>
      <c r="X36" s="443"/>
    </row>
    <row r="37" spans="1:24" x14ac:dyDescent="0.2">
      <c r="A37" s="443"/>
      <c r="B37" s="443"/>
      <c r="C37" s="443"/>
      <c r="D37" s="443"/>
      <c r="E37" s="443"/>
      <c r="F37" s="443"/>
      <c r="G37" s="443"/>
      <c r="H37" s="443"/>
      <c r="I37" s="443"/>
      <c r="J37" s="443"/>
      <c r="K37" s="443"/>
      <c r="L37" s="443"/>
      <c r="M37" s="443"/>
      <c r="N37" s="443"/>
      <c r="O37" s="443"/>
      <c r="P37" s="443"/>
      <c r="Q37" s="443"/>
      <c r="R37" s="443"/>
      <c r="S37" s="443"/>
      <c r="T37" s="443"/>
      <c r="U37" s="443"/>
      <c r="V37" s="443"/>
      <c r="W37" s="443"/>
      <c r="X37" s="443"/>
    </row>
    <row r="38" spans="1:24" s="356" customFormat="1" x14ac:dyDescent="0.2">
      <c r="A38" s="446" t="s">
        <v>37</v>
      </c>
      <c r="B38" s="449"/>
      <c r="C38" s="449"/>
      <c r="D38" s="449">
        <f>IF(AND(D24&lt;125000,Project!$B$21&lt;=1),1,IF(25000&lt;D24,3,1))</f>
        <v>1</v>
      </c>
      <c r="E38" s="449">
        <f>IF(AND(E24&lt;125000,Project!$B$21&lt;=1),1,IF(25000&lt;E24,3,1))</f>
        <v>1</v>
      </c>
      <c r="F38" s="449">
        <f>IF(AND(F24&lt;125000,Project!$B$21&lt;=1),1,IF(25000&lt;F24,3,1))</f>
        <v>1</v>
      </c>
      <c r="G38" s="449">
        <f>IF(AND(G24&lt;125000,Project!$B$21&lt;=1),1,IF(25000&lt;G24,3,1))</f>
        <v>1</v>
      </c>
      <c r="H38" s="449">
        <f>IF(AND(H24&lt;125000,Project!$B$21&lt;=1),1,IF(25000&lt;H24,3,1))</f>
        <v>1</v>
      </c>
      <c r="I38" s="449">
        <f>IF(AND(I24&lt;125000,Project!$B$21&lt;=1),1,IF(25000&lt;I24,3,1))</f>
        <v>1</v>
      </c>
      <c r="J38" s="449">
        <f>IF(AND(J24&lt;125000,Project!$B$21&lt;=1),1,IF(25000&lt;J24,3,1))</f>
        <v>1</v>
      </c>
      <c r="K38" s="449">
        <f>IF(AND(K24&lt;125000,Project!$B$21&lt;=1),1,IF(25000&lt;K24,3,1))</f>
        <v>1</v>
      </c>
      <c r="L38" s="449">
        <f>IF(AND(L24&lt;125000,Project!$B$21&lt;=1),1,IF(25000&lt;L24,3,1))</f>
        <v>1</v>
      </c>
      <c r="M38" s="449">
        <f>IF(AND(M24&lt;125000,Project!$B$21&lt;=1),1,IF(25000&lt;M24,3,1))</f>
        <v>1</v>
      </c>
      <c r="N38" s="449">
        <f>IF(AND(N24&lt;125000,Project!$B$21&lt;=1),1,IF(25000&lt;N24,3,1))</f>
        <v>1</v>
      </c>
      <c r="O38" s="449">
        <f>IF(AND(O24&lt;125000,Project!$B$21&lt;=1),1,IF(25000&lt;O24,3,1))</f>
        <v>1</v>
      </c>
      <c r="P38" s="449">
        <f>IF(AND(P24&lt;125000,Project!$B$21&lt;=1),1,IF(25000&lt;P24,3,1))</f>
        <v>1</v>
      </c>
      <c r="Q38" s="449">
        <f>IF(AND(Q24&lt;125000,Project!$B$21&lt;=1),1,IF(25000&lt;Q24,3,1))</f>
        <v>1</v>
      </c>
      <c r="R38" s="449">
        <f>IF(AND(R24&lt;125000,Project!$B$21&lt;=1),1,IF(25000&lt;R24,3,1))</f>
        <v>1</v>
      </c>
      <c r="S38" s="449">
        <f>IF(AND(S24&lt;125000,Project!$B$21&lt;=1),1,IF(25000&lt;S24,3,1))</f>
        <v>1</v>
      </c>
      <c r="T38" s="449">
        <f>IF(AND(T24&lt;125000,Project!$B$21&lt;=1),1,IF(25000&lt;T24,3,1))</f>
        <v>1</v>
      </c>
      <c r="U38" s="449">
        <f>IF(AND(U24&lt;125000,Project!$B$21&lt;=1),1,IF(25000&lt;U24,3,1))</f>
        <v>1</v>
      </c>
      <c r="V38" s="449">
        <f>IF(AND(V24&lt;125000,Project!$B$21&lt;=1),1,IF(25000&lt;V24,3,1))</f>
        <v>1</v>
      </c>
      <c r="W38" s="449">
        <f>IF(AND(W24&lt;125000,Project!$B$21&lt;=1),1,IF(25000&lt;W24,3,1))</f>
        <v>1</v>
      </c>
      <c r="X38" s="449">
        <f>IF(AND(X24&lt;125000,Project!$B$21&lt;=1),1,IF(25000&lt;X24,3,1))</f>
        <v>1</v>
      </c>
    </row>
    <row r="39" spans="1:24" x14ac:dyDescent="0.2">
      <c r="A39" s="443"/>
      <c r="B39" s="443"/>
      <c r="C39" s="443"/>
      <c r="D39" s="443"/>
      <c r="E39" s="443"/>
      <c r="F39" s="443"/>
      <c r="G39" s="443"/>
      <c r="H39" s="443"/>
      <c r="I39" s="443"/>
      <c r="J39" s="443"/>
      <c r="K39" s="443"/>
      <c r="L39" s="443"/>
      <c r="M39" s="443"/>
      <c r="N39" s="443"/>
      <c r="O39" s="443"/>
      <c r="P39" s="443"/>
      <c r="Q39" s="443"/>
      <c r="R39" s="443"/>
      <c r="S39" s="443"/>
      <c r="T39" s="443"/>
      <c r="U39" s="443"/>
      <c r="V39" s="443"/>
      <c r="W39" s="443"/>
      <c r="X39" s="443"/>
    </row>
    <row r="40" spans="1:24" s="356" customFormat="1" x14ac:dyDescent="0.2">
      <c r="A40" s="446" t="s">
        <v>38</v>
      </c>
      <c r="B40" s="449"/>
      <c r="C40" s="449"/>
      <c r="D40" s="461" t="str">
        <f>IF(ISNUMBER(D18),IF(D38=1,$B$11,IF($B$9&lt;$B$11,$B$11,$B$9)),"")</f>
        <v/>
      </c>
      <c r="E40" s="461" t="str">
        <f>IF(ISNUMBER(E18),IF(E38=1,$B$11,IF($B$9&lt;$B$11,$B$11,$B$9)),"")</f>
        <v/>
      </c>
      <c r="F40" s="461" t="str">
        <f>IF(ISNUMBER(F18),IF(F38=1,$B$11,IF($B$9&lt;$B$11,$B$11,$B$9)),"")</f>
        <v/>
      </c>
      <c r="G40" s="461" t="str">
        <f>IF(ISNUMBER(G18),IF(G38=1,$B$11,IF($B$9&lt;$B$11,$B$11,$B$9)),"")</f>
        <v/>
      </c>
      <c r="H40" s="461" t="str">
        <f t="shared" ref="H40:X40" si="9">IF(ISNUMBER(H18),IF(H38=1,$B$11,IF($B$9&lt;$B$11,$B$11,$B$9)),"")</f>
        <v/>
      </c>
      <c r="I40" s="461" t="str">
        <f t="shared" si="9"/>
        <v/>
      </c>
      <c r="J40" s="461" t="str">
        <f t="shared" si="9"/>
        <v/>
      </c>
      <c r="K40" s="461" t="str">
        <f t="shared" si="9"/>
        <v/>
      </c>
      <c r="L40" s="461" t="str">
        <f t="shared" si="9"/>
        <v/>
      </c>
      <c r="M40" s="461" t="str">
        <f t="shared" si="9"/>
        <v/>
      </c>
      <c r="N40" s="461" t="str">
        <f t="shared" si="9"/>
        <v/>
      </c>
      <c r="O40" s="461" t="str">
        <f t="shared" si="9"/>
        <v/>
      </c>
      <c r="P40" s="461" t="str">
        <f t="shared" si="9"/>
        <v/>
      </c>
      <c r="Q40" s="461" t="str">
        <f t="shared" si="9"/>
        <v/>
      </c>
      <c r="R40" s="461" t="str">
        <f t="shared" si="9"/>
        <v/>
      </c>
      <c r="S40" s="461" t="str">
        <f t="shared" si="9"/>
        <v/>
      </c>
      <c r="T40" s="461" t="str">
        <f t="shared" si="9"/>
        <v/>
      </c>
      <c r="U40" s="461" t="str">
        <f t="shared" si="9"/>
        <v/>
      </c>
      <c r="V40" s="461" t="str">
        <f t="shared" si="9"/>
        <v/>
      </c>
      <c r="W40" s="461" t="str">
        <f t="shared" si="9"/>
        <v/>
      </c>
      <c r="X40" s="461" t="str">
        <f t="shared" si="9"/>
        <v/>
      </c>
    </row>
    <row r="41" spans="1:24" x14ac:dyDescent="0.2">
      <c r="A41" s="443"/>
      <c r="B41" s="443"/>
      <c r="C41" s="443"/>
      <c r="D41" s="443"/>
      <c r="E41" s="443"/>
      <c r="F41" s="443"/>
      <c r="G41" s="443"/>
      <c r="H41" s="443"/>
      <c r="I41" s="443"/>
      <c r="J41" s="443"/>
      <c r="K41" s="443"/>
      <c r="L41" s="443"/>
      <c r="M41" s="443"/>
      <c r="N41" s="443"/>
      <c r="O41" s="443"/>
      <c r="P41" s="443"/>
      <c r="Q41" s="443"/>
      <c r="R41" s="443"/>
      <c r="S41" s="443"/>
      <c r="T41" s="443"/>
      <c r="U41" s="443"/>
      <c r="V41" s="443"/>
      <c r="W41" s="443"/>
      <c r="X41" s="443"/>
    </row>
    <row r="42" spans="1:24" x14ac:dyDescent="0.2">
      <c r="A42" s="441" t="s">
        <v>39</v>
      </c>
      <c r="B42" s="442"/>
      <c r="C42" s="442"/>
      <c r="D42" s="461" t="str">
        <f>IF(ISNUMBER(D18),IF(D38=3,IF(D40&lt;DATE(YEAR(D40),MONTH('Project info'!$B$38),DAY('Project info'!$B$38)),DATE(YEAR(D40),MONTH('Project info'!$B$38),DAY('Project info'!$B$38)),IF(D40&lt;DATE(YEAR(D40),MONTH('Project info'!$B$39),DAY('Project info'!$B$39)),DATE(YEAR(D40),MONTH('Project info'!$B$39),DAY('Project info'!$B$39)),IF(D40&lt;DATE(YEAR(D40),MONTH('Project info'!$B$40),DAY('Project info'!$B$40)),DATE(YEAR(D40),MONTH('Project info'!$B$40),DAY('Project info'!$B$40)),DATE(YEAR(D40)+1,MONTH('Project info'!$B$37),DAY('Project info'!$B$37))))),""),"")</f>
        <v/>
      </c>
      <c r="E42" s="461" t="str">
        <f>IF(ISNUMBER(E18),IF(E38=3,IF(E40&lt;DATE(YEAR(E40),MONTH('Project info'!$B$38),DAY('Project info'!$B$38)),DATE(YEAR(E40),MONTH('Project info'!$B$38),DAY('Project info'!$B$38)),IF(E40&lt;DATE(YEAR(E40),MONTH('Project info'!$B$39),DAY('Project info'!$B$39)),DATE(YEAR(E40),MONTH('Project info'!$B$39),DAY('Project info'!$B$39)),IF(E40&lt;DATE(YEAR(E40),MONTH('Project info'!$B$40),DAY('Project info'!$B$40)),DATE(YEAR(E40),MONTH('Project info'!$B$40),DAY('Project info'!$B$40)),DATE(YEAR(E40)+1,MONTH('Project info'!$B$37),DAY('Project info'!$B$37))))),""),"")</f>
        <v/>
      </c>
      <c r="F42" s="461" t="str">
        <f>IF(ISNUMBER(F18),IF(F38=3,IF(F40&lt;DATE(YEAR(F40),MONTH('Project info'!$B$38),DAY('Project info'!$B$38)),DATE(YEAR(F40),MONTH('Project info'!$B$38),DAY('Project info'!$B$38)),IF(F40&lt;DATE(YEAR(F40),MONTH('Project info'!$B$39),DAY('Project info'!$B$39)),DATE(YEAR(F40),MONTH('Project info'!$B$39),DAY('Project info'!$B$39)),IF(F40&lt;DATE(YEAR(F40),MONTH('Project info'!$B$40),DAY('Project info'!$B$40)),DATE(YEAR(F40),MONTH('Project info'!$B$40),DAY('Project info'!$B$40)),DATE(YEAR(F40)+1,MONTH('Project info'!$B$37),DAY('Project info'!$B$37))))),""),"")</f>
        <v/>
      </c>
      <c r="G42" s="461" t="str">
        <f>IF(ISNUMBER(G18),IF(G38=3,IF(G40&lt;DATE(YEAR(G40),MONTH('Project info'!$B$38),DAY('Project info'!$B$38)),DATE(YEAR(G40),MONTH('Project info'!$B$38),DAY('Project info'!$B$38)),IF(G40&lt;DATE(YEAR(G40),MONTH('Project info'!$B$39),DAY('Project info'!$B$39)),DATE(YEAR(G40),MONTH('Project info'!$B$39),DAY('Project info'!$B$39)),IF(G40&lt;DATE(YEAR(G40),MONTH('Project info'!$B$40),DAY('Project info'!$B$40)),DATE(YEAR(G40),MONTH('Project info'!$B$40),DAY('Project info'!$B$40)),DATE(YEAR(G40)+1,MONTH('Project info'!$B$37),DAY('Project info'!$B$37))))),""),"")</f>
        <v/>
      </c>
      <c r="H42" s="461" t="str">
        <f>IF(ISNUMBER(H18),IF(H38=3,IF(H40&lt;DATE(YEAR(H40),MONTH('Project info'!$B$38),DAY('Project info'!$B$38)),DATE(YEAR(H40),MONTH('Project info'!$B$38),DAY('Project info'!$B$38)),IF(H40&lt;DATE(YEAR(H40),MONTH('Project info'!$B$39),DAY('Project info'!$B$39)),DATE(YEAR(H40),MONTH('Project info'!$B$39),DAY('Project info'!$B$39)),IF(H40&lt;DATE(YEAR(H40),MONTH('Project info'!$B$40),DAY('Project info'!$B$40)),DATE(YEAR(H40),MONTH('Project info'!$B$40),DAY('Project info'!$B$40)),DATE(YEAR(H40)+1,MONTH('Project info'!$B$37),DAY('Project info'!$B$37))))),""),"")</f>
        <v/>
      </c>
      <c r="I42" s="461" t="str">
        <f>IF(ISNUMBER(I18),IF(I38=3,IF(I40&lt;DATE(YEAR(I40),MONTH('Project info'!$B$38),DAY('Project info'!$B$38)),DATE(YEAR(I40),MONTH('Project info'!$B$38),DAY('Project info'!$B$38)),IF(I40&lt;DATE(YEAR(I40),MONTH('Project info'!$B$39),DAY('Project info'!$B$39)),DATE(YEAR(I40),MONTH('Project info'!$B$39),DAY('Project info'!$B$39)),IF(I40&lt;DATE(YEAR(I40),MONTH('Project info'!$B$40),DAY('Project info'!$B$40)),DATE(YEAR(I40),MONTH('Project info'!$B$40),DAY('Project info'!$B$40)),DATE(YEAR(I40)+1,MONTH('Project info'!$B$37),DAY('Project info'!$B$37))))),""),"")</f>
        <v/>
      </c>
      <c r="J42" s="461" t="str">
        <f>IF(ISNUMBER(J18),IF(J38=3,IF(J40&lt;DATE(YEAR(J40),MONTH('Project info'!$B$38),DAY('Project info'!$B$38)),DATE(YEAR(J40),MONTH('Project info'!$B$38),DAY('Project info'!$B$38)),IF(J40&lt;DATE(YEAR(J40),MONTH('Project info'!$B$39),DAY('Project info'!$B$39)),DATE(YEAR(J40),MONTH('Project info'!$B$39),DAY('Project info'!$B$39)),IF(J40&lt;DATE(YEAR(J40),MONTH('Project info'!$B$40),DAY('Project info'!$B$40)),DATE(YEAR(J40),MONTH('Project info'!$B$40),DAY('Project info'!$B$40)),DATE(YEAR(J40)+1,MONTH('Project info'!$B$37),DAY('Project info'!$B$37))))),""),"")</f>
        <v/>
      </c>
      <c r="K42" s="461" t="str">
        <f>IF(ISNUMBER(K18),IF(K38=3,IF(K40&lt;DATE(YEAR(K40),MONTH('Project info'!$B$38),DAY('Project info'!$B$38)),DATE(YEAR(K40),MONTH('Project info'!$B$38),DAY('Project info'!$B$38)),IF(K40&lt;DATE(YEAR(K40),MONTH('Project info'!$B$39),DAY('Project info'!$B$39)),DATE(YEAR(K40),MONTH('Project info'!$B$39),DAY('Project info'!$B$39)),IF(K40&lt;DATE(YEAR(K40),MONTH('Project info'!$B$40),DAY('Project info'!$B$40)),DATE(YEAR(K40),MONTH('Project info'!$B$40),DAY('Project info'!$B$40)),DATE(YEAR(K40)+1,MONTH('Project info'!$B$37),DAY('Project info'!$B$37))))),""),"")</f>
        <v/>
      </c>
      <c r="L42" s="461" t="str">
        <f>IF(ISNUMBER(L18),IF(L38=3,IF(L40&lt;DATE(YEAR(L40),MONTH('Project info'!$B$38),DAY('Project info'!$B$38)),DATE(YEAR(L40),MONTH('Project info'!$B$38),DAY('Project info'!$B$38)),IF(L40&lt;DATE(YEAR(L40),MONTH('Project info'!$B$39),DAY('Project info'!$B$39)),DATE(YEAR(L40),MONTH('Project info'!$B$39),DAY('Project info'!$B$39)),IF(L40&lt;DATE(YEAR(L40),MONTH('Project info'!$B$40),DAY('Project info'!$B$40)),DATE(YEAR(L40),MONTH('Project info'!$B$40),DAY('Project info'!$B$40)),DATE(YEAR(L40)+1,MONTH('Project info'!$B$37),DAY('Project info'!$B$37))))),""),"")</f>
        <v/>
      </c>
      <c r="M42" s="461" t="str">
        <f>IF(ISNUMBER(M18),IF(M38=3,IF(M40&lt;DATE(YEAR(M40),MONTH('Project info'!$B$38),DAY('Project info'!$B$38)),DATE(YEAR(M40),MONTH('Project info'!$B$38),DAY('Project info'!$B$38)),IF(M40&lt;DATE(YEAR(M40),MONTH('Project info'!$B$39),DAY('Project info'!$B$39)),DATE(YEAR(M40),MONTH('Project info'!$B$39),DAY('Project info'!$B$39)),IF(M40&lt;DATE(YEAR(M40),MONTH('Project info'!$B$40),DAY('Project info'!$B$40)),DATE(YEAR(M40),MONTH('Project info'!$B$40),DAY('Project info'!$B$40)),DATE(YEAR(M40)+1,MONTH('Project info'!$B$37),DAY('Project info'!$B$37))))),""),"")</f>
        <v/>
      </c>
      <c r="N42" s="461" t="str">
        <f>IF(ISNUMBER(N18),IF(N38=3,IF(N40&lt;DATE(YEAR(N40),MONTH('Project info'!$B$38),DAY('Project info'!$B$38)),DATE(YEAR(N40),MONTH('Project info'!$B$38),DAY('Project info'!$B$38)),IF(N40&lt;DATE(YEAR(N40),MONTH('Project info'!$B$39),DAY('Project info'!$B$39)),DATE(YEAR(N40),MONTH('Project info'!$B$39),DAY('Project info'!$B$39)),IF(N40&lt;DATE(YEAR(N40),MONTH('Project info'!$B$40),DAY('Project info'!$B$40)),DATE(YEAR(N40),MONTH('Project info'!$B$40),DAY('Project info'!$B$40)),DATE(YEAR(N40)+1,MONTH('Project info'!$B$37),DAY('Project info'!$B$37))))),""),"")</f>
        <v/>
      </c>
      <c r="O42" s="461" t="str">
        <f>IF(ISNUMBER(O18),IF(O38=3,IF(O40&lt;DATE(YEAR(O40),MONTH('Project info'!$B$38),DAY('Project info'!$B$38)),DATE(YEAR(O40),MONTH('Project info'!$B$38),DAY('Project info'!$B$38)),IF(O40&lt;DATE(YEAR(O40),MONTH('Project info'!$B$39),DAY('Project info'!$B$39)),DATE(YEAR(O40),MONTH('Project info'!$B$39),DAY('Project info'!$B$39)),IF(O40&lt;DATE(YEAR(O40),MONTH('Project info'!$B$40),DAY('Project info'!$B$40)),DATE(YEAR(O40),MONTH('Project info'!$B$40),DAY('Project info'!$B$40)),DATE(YEAR(O40)+1,MONTH('Project info'!$B$37),DAY('Project info'!$B$37))))),""),"")</f>
        <v/>
      </c>
      <c r="P42" s="461" t="str">
        <f>IF(ISNUMBER(P18),IF(P38=3,IF(P40&lt;DATE(YEAR(P40),MONTH('Project info'!$B$38),DAY('Project info'!$B$38)),DATE(YEAR(P40),MONTH('Project info'!$B$38),DAY('Project info'!$B$38)),IF(P40&lt;DATE(YEAR(P40),MONTH('Project info'!$B$39),DAY('Project info'!$B$39)),DATE(YEAR(P40),MONTH('Project info'!$B$39),DAY('Project info'!$B$39)),IF(P40&lt;DATE(YEAR(P40),MONTH('Project info'!$B$40),DAY('Project info'!$B$40)),DATE(YEAR(P40),MONTH('Project info'!$B$40),DAY('Project info'!$B$40)),DATE(YEAR(P40)+1,MONTH('Project info'!$B$37),DAY('Project info'!$B$37))))),""),"")</f>
        <v/>
      </c>
      <c r="Q42" s="461" t="str">
        <f>IF(ISNUMBER(Q18),IF(Q38=3,IF(Q40&lt;DATE(YEAR(Q40),MONTH('Project info'!$B$38),DAY('Project info'!$B$38)),DATE(YEAR(Q40),MONTH('Project info'!$B$38),DAY('Project info'!$B$38)),IF(Q40&lt;DATE(YEAR(Q40),MONTH('Project info'!$B$39),DAY('Project info'!$B$39)),DATE(YEAR(Q40),MONTH('Project info'!$B$39),DAY('Project info'!$B$39)),IF(Q40&lt;DATE(YEAR(Q40),MONTH('Project info'!$B$40),DAY('Project info'!$B$40)),DATE(YEAR(Q40),MONTH('Project info'!$B$40),DAY('Project info'!$B$40)),DATE(YEAR(Q40)+1,MONTH('Project info'!$B$37),DAY('Project info'!$B$37))))),""),"")</f>
        <v/>
      </c>
      <c r="R42" s="461" t="str">
        <f>IF(ISNUMBER(R18),IF(R38=3,IF(R40&lt;DATE(YEAR(R40),MONTH('Project info'!$B$38),DAY('Project info'!$B$38)),DATE(YEAR(R40),MONTH('Project info'!$B$38),DAY('Project info'!$B$38)),IF(R40&lt;DATE(YEAR(R40),MONTH('Project info'!$B$39),DAY('Project info'!$B$39)),DATE(YEAR(R40),MONTH('Project info'!$B$39),DAY('Project info'!$B$39)),IF(R40&lt;DATE(YEAR(R40),MONTH('Project info'!$B$40),DAY('Project info'!$B$40)),DATE(YEAR(R40),MONTH('Project info'!$B$40),DAY('Project info'!$B$40)),DATE(YEAR(R40)+1,MONTH('Project info'!$B$37),DAY('Project info'!$B$37))))),""),"")</f>
        <v/>
      </c>
      <c r="S42" s="461" t="str">
        <f>IF(ISNUMBER(S18),IF(S38=3,IF(S40&lt;DATE(YEAR(S40),MONTH('Project info'!$B$38),DAY('Project info'!$B$38)),DATE(YEAR(S40),MONTH('Project info'!$B$38),DAY('Project info'!$B$38)),IF(S40&lt;DATE(YEAR(S40),MONTH('Project info'!$B$39),DAY('Project info'!$B$39)),DATE(YEAR(S40),MONTH('Project info'!$B$39),DAY('Project info'!$B$39)),IF(S40&lt;DATE(YEAR(S40),MONTH('Project info'!$B$40),DAY('Project info'!$B$40)),DATE(YEAR(S40),MONTH('Project info'!$B$40),DAY('Project info'!$B$40)),DATE(YEAR(S40)+1,MONTH('Project info'!$B$37),DAY('Project info'!$B$37))))),""),"")</f>
        <v/>
      </c>
      <c r="T42" s="461" t="str">
        <f>IF(ISNUMBER(T18),IF(T38=3,IF(T40&lt;DATE(YEAR(T40),MONTH('Project info'!$B$38),DAY('Project info'!$B$38)),DATE(YEAR(T40),MONTH('Project info'!$B$38),DAY('Project info'!$B$38)),IF(T40&lt;DATE(YEAR(T40),MONTH('Project info'!$B$39),DAY('Project info'!$B$39)),DATE(YEAR(T40),MONTH('Project info'!$B$39),DAY('Project info'!$B$39)),IF(T40&lt;DATE(YEAR(T40),MONTH('Project info'!$B$40),DAY('Project info'!$B$40)),DATE(YEAR(T40),MONTH('Project info'!$B$40),DAY('Project info'!$B$40)),DATE(YEAR(T40)+1,MONTH('Project info'!$B$37),DAY('Project info'!$B$37))))),""),"")</f>
        <v/>
      </c>
      <c r="U42" s="461" t="str">
        <f>IF(ISNUMBER(U18),IF(U38=3,IF(U40&lt;DATE(YEAR(U40),MONTH('Project info'!$B$38),DAY('Project info'!$B$38)),DATE(YEAR(U40),MONTH('Project info'!$B$38),DAY('Project info'!$B$38)),IF(U40&lt;DATE(YEAR(U40),MONTH('Project info'!$B$39),DAY('Project info'!$B$39)),DATE(YEAR(U40),MONTH('Project info'!$B$39),DAY('Project info'!$B$39)),IF(U40&lt;DATE(YEAR(U40),MONTH('Project info'!$B$40),DAY('Project info'!$B$40)),DATE(YEAR(U40),MONTH('Project info'!$B$40),DAY('Project info'!$B$40)),DATE(YEAR(U40)+1,MONTH('Project info'!$B$37),DAY('Project info'!$B$37))))),""),"")</f>
        <v/>
      </c>
      <c r="V42" s="461" t="str">
        <f>IF(ISNUMBER(V18),IF(V38=3,IF(V40&lt;DATE(YEAR(V40),MONTH('Project info'!$B$38),DAY('Project info'!$B$38)),DATE(YEAR(V40),MONTH('Project info'!$B$38),DAY('Project info'!$B$38)),IF(V40&lt;DATE(YEAR(V40),MONTH('Project info'!$B$39),DAY('Project info'!$B$39)),DATE(YEAR(V40),MONTH('Project info'!$B$39),DAY('Project info'!$B$39)),IF(V40&lt;DATE(YEAR(V40),MONTH('Project info'!$B$40),DAY('Project info'!$B$40)),DATE(YEAR(V40),MONTH('Project info'!$B$40),DAY('Project info'!$B$40)),DATE(YEAR(V40)+1,MONTH('Project info'!$B$37),DAY('Project info'!$B$37))))),""),"")</f>
        <v/>
      </c>
      <c r="W42" s="461" t="str">
        <f>IF(ISNUMBER(W18),IF(W38=3,IF(W40&lt;DATE(YEAR(W40),MONTH('Project info'!$B$38),DAY('Project info'!$B$38)),DATE(YEAR(W40),MONTH('Project info'!$B$38),DAY('Project info'!$B$38)),IF(W40&lt;DATE(YEAR(W40),MONTH('Project info'!$B$39),DAY('Project info'!$B$39)),DATE(YEAR(W40),MONTH('Project info'!$B$39),DAY('Project info'!$B$39)),IF(W40&lt;DATE(YEAR(W40),MONTH('Project info'!$B$40),DAY('Project info'!$B$40)),DATE(YEAR(W40),MONTH('Project info'!$B$40),DAY('Project info'!$B$40)),DATE(YEAR(W40)+1,MONTH('Project info'!$B$37),DAY('Project info'!$B$37))))),""),"")</f>
        <v/>
      </c>
      <c r="X42" s="461" t="str">
        <f>IF(ISNUMBER(X18),IF(X38=3,IF(X40&lt;DATE(YEAR(X40),MONTH('Project info'!$B$38),DAY('Project info'!$B$38)),DATE(YEAR(X40),MONTH('Project info'!$B$38),DAY('Project info'!$B$38)),IF(X40&lt;DATE(YEAR(X40),MONTH('Project info'!$B$39),DAY('Project info'!$B$39)),DATE(YEAR(X40),MONTH('Project info'!$B$39),DAY('Project info'!$B$39)),IF(X40&lt;DATE(YEAR(X40),MONTH('Project info'!$B$40),DAY('Project info'!$B$40)),DATE(YEAR(X40),MONTH('Project info'!$B$40),DAY('Project info'!$B$40)),DATE(YEAR(X40)+1,MONTH('Project info'!$B$37),DAY('Project info'!$B$37))))),""),"")</f>
        <v/>
      </c>
    </row>
    <row r="43" spans="1:24" s="357" customFormat="1" x14ac:dyDescent="0.2">
      <c r="A43" s="459"/>
      <c r="B43" s="443"/>
      <c r="C43" s="443"/>
      <c r="D43" s="462"/>
      <c r="E43" s="462"/>
      <c r="F43" s="462"/>
      <c r="G43" s="462"/>
      <c r="H43" s="462"/>
      <c r="I43" s="462"/>
      <c r="J43" s="462"/>
      <c r="K43" s="462"/>
      <c r="L43" s="462"/>
      <c r="M43" s="462"/>
      <c r="N43" s="462"/>
      <c r="O43" s="462"/>
      <c r="P43" s="462"/>
      <c r="Q43" s="462"/>
      <c r="R43" s="462"/>
      <c r="S43" s="462"/>
      <c r="T43" s="462"/>
      <c r="U43" s="462"/>
      <c r="V43" s="462"/>
      <c r="W43" s="462"/>
      <c r="X43" s="462"/>
    </row>
    <row r="44" spans="1:24" x14ac:dyDescent="0.2">
      <c r="A44" s="441" t="s">
        <v>47</v>
      </c>
      <c r="B44" s="442"/>
      <c r="C44" s="442"/>
      <c r="D44" s="463" t="str">
        <f>IF(ISNUMBER(D18),IF(D38=3,IF(D40&lt;DATE(YEAR(D40),MONTH('Project info'!$B$38),DAY('Project info'!$B$38)),'Project info'!$A$38,IF(D40&lt;DATE(YEAR(D40),MONTH('Project info'!$B$39),DAY('Project info'!$B$39)),'Project info'!$A$39,IF(D40&lt;DATE(YEAR(D40),MONTH('Project info'!$B$40),DAY('Project info'!$B$40)),'Project info'!$A$40,'Project info'!$A$37))),""),"")</f>
        <v/>
      </c>
      <c r="E44" s="463" t="str">
        <f>IF(ISNUMBER(E18),IF(E38=3,IF(E40&lt;DATE(YEAR(E40),MONTH('Project info'!$B$38),DAY('Project info'!$B$38)),'Project info'!$A$38,IF(E40&lt;DATE(YEAR(E40),MONTH('Project info'!$B$39),DAY('Project info'!$B$39)),'Project info'!$A$39,IF(E40&lt;DATE(YEAR(E40),MONTH('Project info'!$B$40),DAY('Project info'!$B$40)),'Project info'!$A$40,'Project info'!$A$37))),""),"")</f>
        <v/>
      </c>
      <c r="F44" s="463" t="str">
        <f>IF(ISNUMBER(F18),IF(F38=3,IF(F40&lt;DATE(YEAR(F40),MONTH('Project info'!$B$38),DAY('Project info'!$B$38)),'Project info'!$A$38,IF(F40&lt;DATE(YEAR(F40),MONTH('Project info'!$B$39),DAY('Project info'!$B$39)),'Project info'!$A$39,IF(F40&lt;DATE(YEAR(F40),MONTH('Project info'!$B$40),DAY('Project info'!$B$40)),'Project info'!$A$40,'Project info'!$A$37))),""),"")</f>
        <v/>
      </c>
      <c r="G44" s="463" t="str">
        <f>IF(ISNUMBER(G18),IF(G38=3,IF(G40&lt;DATE(YEAR(G40),MONTH('Project info'!$B$38),DAY('Project info'!$B$38)),'Project info'!$A$38,IF(G40&lt;DATE(YEAR(G40),MONTH('Project info'!$B$39),DAY('Project info'!$B$39)),'Project info'!$A$39,IF(G40&lt;DATE(YEAR(G40),MONTH('Project info'!$B$40),DAY('Project info'!$B$40)),'Project info'!$A$40,'Project info'!$A$37))),""),"")</f>
        <v/>
      </c>
      <c r="H44" s="463" t="str">
        <f>IF(ISNUMBER(H18),IF(H38=3,IF(H40&lt;DATE(YEAR(H40),MONTH('Project info'!$B$38),DAY('Project info'!$B$38)),'Project info'!$A$38,IF(H40&lt;DATE(YEAR(H40),MONTH('Project info'!$B$39),DAY('Project info'!$B$39)),'Project info'!$A$39,IF(H40&lt;DATE(YEAR(H40),MONTH('Project info'!$B$40),DAY('Project info'!$B$40)),'Project info'!$A$40,'Project info'!$A$37))),""),"")</f>
        <v/>
      </c>
      <c r="I44" s="463" t="str">
        <f>IF(ISNUMBER(I18),IF(I38=3,IF(I40&lt;DATE(YEAR(I40),MONTH('Project info'!$B$38),DAY('Project info'!$B$38)),'Project info'!$A$38,IF(I40&lt;DATE(YEAR(I40),MONTH('Project info'!$B$39),DAY('Project info'!$B$39)),'Project info'!$A$39,IF(I40&lt;DATE(YEAR(I40),MONTH('Project info'!$B$40),DAY('Project info'!$B$40)),'Project info'!$A$40,'Project info'!$A$37))),""),"")</f>
        <v/>
      </c>
      <c r="J44" s="463" t="str">
        <f>IF(ISNUMBER(J18),IF(J38=3,IF(J40&lt;DATE(YEAR(J40),MONTH('Project info'!$B$38),DAY('Project info'!$B$38)),'Project info'!$A$38,IF(J40&lt;DATE(YEAR(J40),MONTH('Project info'!$B$39),DAY('Project info'!$B$39)),'Project info'!$A$39,IF(J40&lt;DATE(YEAR(J40),MONTH('Project info'!$B$40),DAY('Project info'!$B$40)),'Project info'!$A$40,'Project info'!$A$37))),""),"")</f>
        <v/>
      </c>
      <c r="K44" s="463" t="str">
        <f>IF(ISNUMBER(K18),IF(K38=3,IF(K40&lt;DATE(YEAR(K40),MONTH('Project info'!$B$38),DAY('Project info'!$B$38)),'Project info'!$A$38,IF(K40&lt;DATE(YEAR(K40),MONTH('Project info'!$B$39),DAY('Project info'!$B$39)),'Project info'!$A$39,IF(K40&lt;DATE(YEAR(K40),MONTH('Project info'!$B$40),DAY('Project info'!$B$40)),'Project info'!$A$40,'Project info'!$A$37))),""),"")</f>
        <v/>
      </c>
      <c r="L44" s="463" t="str">
        <f>IF(ISNUMBER(L18),IF(L38=3,IF(L40&lt;DATE(YEAR(L40),MONTH('Project info'!$B$38),DAY('Project info'!$B$38)),'Project info'!$A$38,IF(L40&lt;DATE(YEAR(L40),MONTH('Project info'!$B$39),DAY('Project info'!$B$39)),'Project info'!$A$39,IF(L40&lt;DATE(YEAR(L40),MONTH('Project info'!$B$40),DAY('Project info'!$B$40)),'Project info'!$A$40,'Project info'!$A$37))),""),"")</f>
        <v/>
      </c>
      <c r="M44" s="463" t="str">
        <f>IF(ISNUMBER(M18),IF(M38=3,IF(M40&lt;DATE(YEAR(M40),MONTH('Project info'!$B$38),DAY('Project info'!$B$38)),'Project info'!$A$38,IF(M40&lt;DATE(YEAR(M40),MONTH('Project info'!$B$39),DAY('Project info'!$B$39)),'Project info'!$A$39,IF(M40&lt;DATE(YEAR(M40),MONTH('Project info'!$B$40),DAY('Project info'!$B$40)),'Project info'!$A$40,'Project info'!$A$37))),""),"")</f>
        <v/>
      </c>
      <c r="N44" s="463" t="str">
        <f>IF(ISNUMBER(N18),IF(N38=3,IF(N40&lt;DATE(YEAR(N40),MONTH('Project info'!$B$38),DAY('Project info'!$B$38)),'Project info'!$A$38,IF(N40&lt;DATE(YEAR(N40),MONTH('Project info'!$B$39),DAY('Project info'!$B$39)),'Project info'!$A$39,IF(N40&lt;DATE(YEAR(N40),MONTH('Project info'!$B$40),DAY('Project info'!$B$40)),'Project info'!$A$40,'Project info'!$A$37))),""),"")</f>
        <v/>
      </c>
      <c r="O44" s="463" t="str">
        <f>IF(ISNUMBER(O18),IF(O38=3,IF(O40&lt;DATE(YEAR(O40),MONTH('Project info'!$B$38),DAY('Project info'!$B$38)),'Project info'!$A$38,IF(O40&lt;DATE(YEAR(O40),MONTH('Project info'!$B$39),DAY('Project info'!$B$39)),'Project info'!$A$39,IF(O40&lt;DATE(YEAR(O40),MONTH('Project info'!$B$40),DAY('Project info'!$B$40)),'Project info'!$A$40,'Project info'!$A$37))),""),"")</f>
        <v/>
      </c>
      <c r="P44" s="463" t="str">
        <f>IF(ISNUMBER(P18),IF(P38=3,IF(P40&lt;DATE(YEAR(P40),MONTH('Project info'!$B$38),DAY('Project info'!$B$38)),'Project info'!$A$38,IF(P40&lt;DATE(YEAR(P40),MONTH('Project info'!$B$39),DAY('Project info'!$B$39)),'Project info'!$A$39,IF(P40&lt;DATE(YEAR(P40),MONTH('Project info'!$B$40),DAY('Project info'!$B$40)),'Project info'!$A$40,'Project info'!$A$37))),""),"")</f>
        <v/>
      </c>
      <c r="Q44" s="463" t="str">
        <f>IF(ISNUMBER(Q18),IF(Q38=3,IF(Q40&lt;DATE(YEAR(Q40),MONTH('Project info'!$B$38),DAY('Project info'!$B$38)),'Project info'!$A$38,IF(Q40&lt;DATE(YEAR(Q40),MONTH('Project info'!$B$39),DAY('Project info'!$B$39)),'Project info'!$A$39,IF(Q40&lt;DATE(YEAR(Q40),MONTH('Project info'!$B$40),DAY('Project info'!$B$40)),'Project info'!$A$40,'Project info'!$A$37))),""),"")</f>
        <v/>
      </c>
      <c r="R44" s="463" t="str">
        <f>IF(ISNUMBER(R18),IF(R38=3,IF(R40&lt;DATE(YEAR(R40),MONTH('Project info'!$B$38),DAY('Project info'!$B$38)),'Project info'!$A$38,IF(R40&lt;DATE(YEAR(R40),MONTH('Project info'!$B$39),DAY('Project info'!$B$39)),'Project info'!$A$39,IF(R40&lt;DATE(YEAR(R40),MONTH('Project info'!$B$40),DAY('Project info'!$B$40)),'Project info'!$A$40,'Project info'!$A$37))),""),"")</f>
        <v/>
      </c>
      <c r="S44" s="463" t="str">
        <f>IF(ISNUMBER(S18),IF(S38=3,IF(S40&lt;DATE(YEAR(S40),MONTH('Project info'!$B$38),DAY('Project info'!$B$38)),'Project info'!$A$38,IF(S40&lt;DATE(YEAR(S40),MONTH('Project info'!$B$39),DAY('Project info'!$B$39)),'Project info'!$A$39,IF(S40&lt;DATE(YEAR(S40),MONTH('Project info'!$B$40),DAY('Project info'!$B$40)),'Project info'!$A$40,'Project info'!$A$37))),""),"")</f>
        <v/>
      </c>
      <c r="T44" s="463" t="str">
        <f>IF(ISNUMBER(T18),IF(T38=3,IF(T40&lt;DATE(YEAR(T40),MONTH('Project info'!$B$38),DAY('Project info'!$B$38)),'Project info'!$A$38,IF(T40&lt;DATE(YEAR(T40),MONTH('Project info'!$B$39),DAY('Project info'!$B$39)),'Project info'!$A$39,IF(T40&lt;DATE(YEAR(T40),MONTH('Project info'!$B$40),DAY('Project info'!$B$40)),'Project info'!$A$40,'Project info'!$A$37))),""),"")</f>
        <v/>
      </c>
      <c r="U44" s="463" t="str">
        <f>IF(ISNUMBER(U18),IF(U38=3,IF(U40&lt;DATE(YEAR(U40),MONTH('Project info'!$B$38),DAY('Project info'!$B$38)),'Project info'!$A$38,IF(U40&lt;DATE(YEAR(U40),MONTH('Project info'!$B$39),DAY('Project info'!$B$39)),'Project info'!$A$39,IF(U40&lt;DATE(YEAR(U40),MONTH('Project info'!$B$40),DAY('Project info'!$B$40)),'Project info'!$A$40,'Project info'!$A$37))),""),"")</f>
        <v/>
      </c>
      <c r="V44" s="463" t="str">
        <f>IF(ISNUMBER(V18),IF(V38=3,IF(V40&lt;DATE(YEAR(V40),MONTH('Project info'!$B$38),DAY('Project info'!$B$38)),'Project info'!$A$38,IF(V40&lt;DATE(YEAR(V40),MONTH('Project info'!$B$39),DAY('Project info'!$B$39)),'Project info'!$A$39,IF(V40&lt;DATE(YEAR(V40),MONTH('Project info'!$B$40),DAY('Project info'!$B$40)),'Project info'!$A$40,'Project info'!$A$37))),""),"")</f>
        <v/>
      </c>
      <c r="W44" s="463" t="str">
        <f>IF(ISNUMBER(W18),IF(W38=3,IF(W40&lt;DATE(YEAR(W40),MONTH('Project info'!$B$38),DAY('Project info'!$B$38)),'Project info'!$A$38,IF(W40&lt;DATE(YEAR(W40),MONTH('Project info'!$B$39),DAY('Project info'!$B$39)),'Project info'!$A$39,IF(W40&lt;DATE(YEAR(W40),MONTH('Project info'!$B$40),DAY('Project info'!$B$40)),'Project info'!$A$40,'Project info'!$A$37))),""),"")</f>
        <v/>
      </c>
      <c r="X44" s="463" t="str">
        <f>IF(ISNUMBER(X18),IF(X38=3,IF(X40&lt;DATE(YEAR(X40),MONTH('Project info'!$B$38),DAY('Project info'!$B$38)),'Project info'!$A$38,IF(X40&lt;DATE(YEAR(X40),MONTH('Project info'!$B$39),DAY('Project info'!$B$39)),'Project info'!$A$39,IF(X40&lt;DATE(YEAR(X40),MONTH('Project info'!$B$40),DAY('Project info'!$B$40)),'Project info'!$A$40,'Project info'!$A$37))),""),"")</f>
        <v/>
      </c>
    </row>
    <row r="45" spans="1:24" x14ac:dyDescent="0.2">
      <c r="A45" s="443"/>
      <c r="B45" s="443"/>
      <c r="C45" s="443"/>
      <c r="D45" s="443"/>
      <c r="E45" s="443"/>
      <c r="F45" s="443"/>
      <c r="G45" s="443"/>
      <c r="H45" s="443"/>
      <c r="I45" s="443"/>
      <c r="J45" s="443"/>
      <c r="K45" s="443"/>
      <c r="L45" s="443"/>
      <c r="M45" s="443"/>
      <c r="N45" s="443"/>
      <c r="O45" s="443"/>
      <c r="P45" s="443"/>
      <c r="Q45" s="443"/>
      <c r="R45" s="443"/>
      <c r="S45" s="443"/>
      <c r="T45" s="443"/>
      <c r="U45" s="443"/>
      <c r="V45" s="443"/>
      <c r="W45" s="443"/>
      <c r="X45" s="443"/>
    </row>
    <row r="46" spans="1:24" x14ac:dyDescent="0.2">
      <c r="A46" s="441" t="s">
        <v>41</v>
      </c>
      <c r="B46" s="442"/>
      <c r="C46" s="442"/>
      <c r="D46" s="449" t="str">
        <f>IF(ISNUMBER(D18),IF(D38=3,ROUNDDOWN(1+(DAYS360(D42,$D$9)-1)/90,0),""),"")</f>
        <v/>
      </c>
      <c r="E46" s="449" t="str">
        <f>IF(ISNUMBER(E18),IF(E38=3,ROUNDDOWN(1+(DAYS360(E42,$D$9)-1)/90,0),""),"")</f>
        <v/>
      </c>
      <c r="F46" s="449" t="str">
        <f>IF(ISNUMBER(F18),IF(F38=3,ROUNDDOWN(1+(DAYS360(F42,$D$9)-1)/90,0),""),"")</f>
        <v/>
      </c>
      <c r="G46" s="449" t="str">
        <f>IF(ISNUMBER(G18),IF(G38=3,ROUNDDOWN(1+(DAYS360(G42,$D$9)-1)/90,0),""),"")</f>
        <v/>
      </c>
      <c r="H46" s="449" t="str">
        <f t="shared" ref="H46:X46" si="10">IF(ISNUMBER(H18),IF(H38=3,ROUNDDOWN(1+(DAYS360(H42,$D$9)-1)/90,0),""),"")</f>
        <v/>
      </c>
      <c r="I46" s="449" t="str">
        <f t="shared" si="10"/>
        <v/>
      </c>
      <c r="J46" s="449" t="str">
        <f t="shared" si="10"/>
        <v/>
      </c>
      <c r="K46" s="449" t="str">
        <f t="shared" si="10"/>
        <v/>
      </c>
      <c r="L46" s="449" t="str">
        <f t="shared" si="10"/>
        <v/>
      </c>
      <c r="M46" s="449" t="str">
        <f t="shared" si="10"/>
        <v/>
      </c>
      <c r="N46" s="449" t="str">
        <f t="shared" si="10"/>
        <v/>
      </c>
      <c r="O46" s="449" t="str">
        <f t="shared" si="10"/>
        <v/>
      </c>
      <c r="P46" s="449" t="str">
        <f t="shared" si="10"/>
        <v/>
      </c>
      <c r="Q46" s="449" t="str">
        <f t="shared" si="10"/>
        <v/>
      </c>
      <c r="R46" s="449" t="str">
        <f t="shared" si="10"/>
        <v/>
      </c>
      <c r="S46" s="449" t="str">
        <f t="shared" si="10"/>
        <v/>
      </c>
      <c r="T46" s="449" t="str">
        <f t="shared" si="10"/>
        <v/>
      </c>
      <c r="U46" s="449" t="str">
        <f t="shared" si="10"/>
        <v/>
      </c>
      <c r="V46" s="449" t="str">
        <f t="shared" si="10"/>
        <v/>
      </c>
      <c r="W46" s="449" t="str">
        <f t="shared" si="10"/>
        <v/>
      </c>
      <c r="X46" s="449" t="str">
        <f t="shared" si="10"/>
        <v/>
      </c>
    </row>
    <row r="47" spans="1:24" x14ac:dyDescent="0.2">
      <c r="A47" s="443"/>
      <c r="B47" s="443"/>
      <c r="C47" s="443"/>
      <c r="D47" s="443"/>
      <c r="E47" s="443"/>
      <c r="F47" s="443"/>
      <c r="G47" s="443"/>
      <c r="H47" s="443"/>
      <c r="I47" s="443"/>
      <c r="J47" s="443"/>
      <c r="K47" s="443"/>
      <c r="L47" s="443"/>
      <c r="M47" s="443"/>
      <c r="N47" s="443"/>
      <c r="O47" s="443"/>
      <c r="P47" s="443"/>
      <c r="Q47" s="443"/>
      <c r="R47" s="443"/>
      <c r="S47" s="443"/>
      <c r="T47" s="443"/>
      <c r="U47" s="443"/>
      <c r="V47" s="443"/>
      <c r="W47" s="443"/>
      <c r="X47" s="443"/>
    </row>
    <row r="48" spans="1:24" x14ac:dyDescent="0.2">
      <c r="A48" s="441" t="s">
        <v>42</v>
      </c>
      <c r="B48" s="442"/>
      <c r="C48" s="442"/>
      <c r="D48" s="449" t="str">
        <f>IF(ISNUMBER(D18),IF(D38=2,ROUNDDOWN((DAYS360($B$9,$D$9)-14)/360,0),""),"")</f>
        <v/>
      </c>
      <c r="E48" s="449" t="str">
        <f>IF(ISNUMBER(E18),IF(E38=2,ROUNDDOWN((DAYS360($B$9,$D$9)-14)/360,0),""),"")</f>
        <v/>
      </c>
      <c r="F48" s="449" t="str">
        <f>IF(ISNUMBER(F18),IF(F38=2,ROUNDDOWN((DAYS360($B$9,$D$9)-14)/360,0),""),"")</f>
        <v/>
      </c>
      <c r="G48" s="449" t="str">
        <f>IF(ISNUMBER(G18),IF(G38=2,ROUNDDOWN((DAYS360($B$9,$D$9)-14)/360,0),""),"")</f>
        <v/>
      </c>
      <c r="H48" s="449" t="str">
        <f t="shared" ref="H48:X48" si="11">IF(ISNUMBER(H18),IF(H38=2,ROUNDDOWN((DAYS360($B$9,$D$9)-14)/360,0),""),"")</f>
        <v/>
      </c>
      <c r="I48" s="449" t="str">
        <f t="shared" si="11"/>
        <v/>
      </c>
      <c r="J48" s="449" t="str">
        <f t="shared" si="11"/>
        <v/>
      </c>
      <c r="K48" s="449" t="str">
        <f t="shared" si="11"/>
        <v/>
      </c>
      <c r="L48" s="449" t="str">
        <f t="shared" si="11"/>
        <v/>
      </c>
      <c r="M48" s="449" t="str">
        <f t="shared" si="11"/>
        <v/>
      </c>
      <c r="N48" s="449" t="str">
        <f t="shared" si="11"/>
        <v/>
      </c>
      <c r="O48" s="449" t="str">
        <f t="shared" si="11"/>
        <v/>
      </c>
      <c r="P48" s="449" t="str">
        <f t="shared" si="11"/>
        <v/>
      </c>
      <c r="Q48" s="449" t="str">
        <f t="shared" si="11"/>
        <v/>
      </c>
      <c r="R48" s="449" t="str">
        <f t="shared" si="11"/>
        <v/>
      </c>
      <c r="S48" s="449" t="str">
        <f t="shared" si="11"/>
        <v/>
      </c>
      <c r="T48" s="449" t="str">
        <f t="shared" si="11"/>
        <v/>
      </c>
      <c r="U48" s="449" t="str">
        <f t="shared" si="11"/>
        <v/>
      </c>
      <c r="V48" s="449" t="str">
        <f t="shared" si="11"/>
        <v/>
      </c>
      <c r="W48" s="449" t="str">
        <f t="shared" si="11"/>
        <v/>
      </c>
      <c r="X48" s="449" t="str">
        <f t="shared" si="11"/>
        <v/>
      </c>
    </row>
    <row r="49" spans="1:24" x14ac:dyDescent="0.2">
      <c r="A49" s="443"/>
      <c r="B49" s="443"/>
      <c r="C49" s="443"/>
      <c r="D49" s="443"/>
      <c r="E49" s="443"/>
      <c r="F49" s="443"/>
      <c r="G49" s="443"/>
      <c r="H49" s="443"/>
      <c r="I49" s="443"/>
      <c r="J49" s="443"/>
      <c r="K49" s="443"/>
      <c r="L49" s="443"/>
      <c r="M49" s="443"/>
      <c r="N49" s="443"/>
      <c r="O49" s="443"/>
      <c r="P49" s="443"/>
      <c r="Q49" s="443"/>
      <c r="R49" s="443"/>
      <c r="S49" s="443"/>
      <c r="T49" s="443"/>
      <c r="U49" s="443"/>
      <c r="V49" s="443"/>
      <c r="W49" s="443"/>
      <c r="X49" s="443"/>
    </row>
    <row r="50" spans="1:24" x14ac:dyDescent="0.2">
      <c r="A50" s="441" t="s">
        <v>18</v>
      </c>
      <c r="B50" s="442"/>
      <c r="C50" s="442"/>
      <c r="D50" s="456" t="str">
        <f>IF(ISNUMBER(D18),IF(D38=1,D30,IF(D38=2,ROUND(D30/(D48+1)*(1+FLOOR(DAYS360($B$9,D40)/360,1)),0),IF(D38=3,ROUND(VLOOKUP(D40,$B$33:D$35,D18+2)+VLOOKUP(D40,$B$27:D$29,D18+2)*(DAYS360(VLOOKUP(D40,$B$27:D$29,1),D42)/DAYS360(VLOOKUP(D40,$B$27:D$29,1),VLOOKUP(D40,$B$27:D$29,2))-1),0),""))),"")</f>
        <v/>
      </c>
      <c r="E50" s="456" t="str">
        <f>IF(ISNUMBER(E18),IF(E38=1,E30,IF(E38=2,ROUND(E30/(E48+1)*(1+FLOOR(DAYS360($B$9,E40)/360,1)),0),IF(E38=3,ROUND(VLOOKUP(E40,$B$33:E$35,E18+2)+VLOOKUP(E40,$B$27:E$29,E18+2)*(DAYS360(VLOOKUP(E40,$B$27:E$29,1),E42)/DAYS360(VLOOKUP(E40,$B$27:E$29,1),VLOOKUP(E40,$B$27:E$29,2))-1),0),""))),"")</f>
        <v/>
      </c>
      <c r="F50" s="456" t="str">
        <f>IF(ISNUMBER(F18),IF(F38=1,F30,IF(F38=2,ROUND(F30/(F48+1)*(1+FLOOR(DAYS360($B$9,F40)/360,1)),0),IF(F38=3,ROUND(VLOOKUP(F40,$B$33:F$35,F18+2)+VLOOKUP(F40,$B$27:F$29,F18+2)*(DAYS360(VLOOKUP(F40,$B$27:F$29,1),F42)/DAYS360(VLOOKUP(F40,$B$27:F$29,1),VLOOKUP(F40,$B$27:F$29,2))-1),0),""))),"")</f>
        <v/>
      </c>
      <c r="G50" s="456" t="str">
        <f>IF(ISNUMBER(G18),IF(G38=1,G30,IF(G38=2,ROUND(G30/(G48+1)*(1+FLOOR(DAYS360($B$9,G40)/360,1)),0),IF(G38=3,ROUND(VLOOKUP(G40,$B$33:G$35,G18+2)+VLOOKUP(G40,$B$27:G$29,G18+2)*(DAYS360(VLOOKUP(G40,$B$27:G$29,1),G42)/DAYS360(VLOOKUP(G40,$B$27:G$29,1),VLOOKUP(G40,$B$27:G$29,2))-1),0),""))),"")</f>
        <v/>
      </c>
      <c r="H50" s="456" t="str">
        <f>IF(ISNUMBER(H18),IF(H38=1,H30,IF(H38=2,ROUND(H30/(H48+1)*(1+FLOOR(DAYS360($B$9,H40)/360,1)),0),IF(H38=3,ROUND(VLOOKUP(H40,$B$33:H$35,H18+2)+VLOOKUP(H40,$B$27:H$29,H18+2)*(DAYS360(VLOOKUP(H40,$B$27:H$29,1),H42)/DAYS360(VLOOKUP(H40,$B$27:H$29,1),VLOOKUP(H40,$B$27:H$29,2))-1),0),""))),"")</f>
        <v/>
      </c>
      <c r="I50" s="456" t="str">
        <f>IF(ISNUMBER(I18),IF(I38=1,I30,IF(I38=2,ROUND(I30/(I48+1)*(1+FLOOR(DAYS360($B$9,I40)/360,1)),0),IF(I38=3,ROUND(VLOOKUP(I40,$B$33:I$35,I18+2)+VLOOKUP(I40,$B$27:I$29,I18+2)*(DAYS360(VLOOKUP(I40,$B$27:I$29,1),I42)/DAYS360(VLOOKUP(I40,$B$27:I$29,1),VLOOKUP(I40,$B$27:I$29,2))-1),0),""))),"")</f>
        <v/>
      </c>
      <c r="J50" s="456" t="str">
        <f>IF(ISNUMBER(J18),IF(J38=1,J30,IF(J38=2,ROUND(J30/(J48+1)*(1+FLOOR(DAYS360($B$9,J40)/360,1)),0),IF(J38=3,ROUND(VLOOKUP(J40,$B$33:J$35,J18+2)+VLOOKUP(J40,$B$27:J$29,J18+2)*(DAYS360(VLOOKUP(J40,$B$27:J$29,1),J42)/DAYS360(VLOOKUP(J40,$B$27:J$29,1),VLOOKUP(J40,$B$27:J$29,2))-1),0),""))),"")</f>
        <v/>
      </c>
      <c r="K50" s="456" t="str">
        <f>IF(ISNUMBER(K18),IF(K38=1,K30,IF(K38=2,ROUND(K30/(K48+1)*(1+FLOOR(DAYS360($B$9,K40)/360,1)),0),IF(K38=3,ROUND(VLOOKUP(K40,$B$33:K$35,K18+2)+VLOOKUP(K40,$B$27:K$29,K18+2)*(DAYS360(VLOOKUP(K40,$B$27:K$29,1),K42)/DAYS360(VLOOKUP(K40,$B$27:K$29,1),VLOOKUP(K40,$B$27:K$29,2))-1),0),""))),"")</f>
        <v/>
      </c>
      <c r="L50" s="456" t="str">
        <f>IF(ISNUMBER(L18),IF(L38=1,L30,IF(L38=2,ROUND(L30/(L48+1)*(1+FLOOR(DAYS360($B$9,L40)/360,1)),0),IF(L38=3,ROUND(VLOOKUP(L40,$B$33:L$35,L18+2)+VLOOKUP(L40,$B$27:L$29,L18+2)*(DAYS360(VLOOKUP(L40,$B$27:L$29,1),L42)/DAYS360(VLOOKUP(L40,$B$27:L$29,1),VLOOKUP(L40,$B$27:L$29,2))-1),0),""))),"")</f>
        <v/>
      </c>
      <c r="M50" s="456" t="str">
        <f>IF(ISNUMBER(M18),IF(M38=1,M30,IF(M38=2,ROUND(M30/(M48+1)*(1+FLOOR(DAYS360($B$9,M40)/360,1)),0),IF(M38=3,ROUND(VLOOKUP(M40,$B$33:M$35,M18+2)+VLOOKUP(M40,$B$27:M$29,M18+2)*(DAYS360(VLOOKUP(M40,$B$27:M$29,1),M42)/DAYS360(VLOOKUP(M40,$B$27:M$29,1),VLOOKUP(M40,$B$27:M$29,2))-1),0),""))),"")</f>
        <v/>
      </c>
      <c r="N50" s="456" t="str">
        <f>IF(ISNUMBER(N18),IF(N38=1,N30,IF(N38=2,ROUND(N30/(N48+1)*(1+FLOOR(DAYS360($B$9,N40)/360,1)),0),IF(N38=3,ROUND(VLOOKUP(N40,$B$33:N$35,N18+2)+VLOOKUP(N40,$B$27:N$29,N18+2)*(DAYS360(VLOOKUP(N40,$B$27:N$29,1),N42)/DAYS360(VLOOKUP(N40,$B$27:N$29,1),VLOOKUP(N40,$B$27:N$29,2))-1),0),""))),"")</f>
        <v/>
      </c>
      <c r="O50" s="456" t="str">
        <f>IF(ISNUMBER(O18),IF(O38=1,O30,IF(O38=2,ROUND(O30/(O48+1)*(1+FLOOR(DAYS360($B$9,O40)/360,1)),0),IF(O38=3,ROUND(VLOOKUP(O40,$B$33:O$35,O18+2)+VLOOKUP(O40,$B$27:O$29,O18+2)*(DAYS360(VLOOKUP(O40,$B$27:O$29,1),O42)/DAYS360(VLOOKUP(O40,$B$27:O$29,1),VLOOKUP(O40,$B$27:O$29,2))-1),0),""))),"")</f>
        <v/>
      </c>
      <c r="P50" s="456" t="str">
        <f>IF(ISNUMBER(P18),IF(P38=1,P30,IF(P38=2,ROUND(P30/(P48+1)*(1+FLOOR(DAYS360($B$9,P40)/360,1)),0),IF(P38=3,ROUND(VLOOKUP(P40,$B$33:P$35,P18+2)+VLOOKUP(P40,$B$27:P$29,P18+2)*(DAYS360(VLOOKUP(P40,$B$27:P$29,1),P42)/DAYS360(VLOOKUP(P40,$B$27:P$29,1),VLOOKUP(P40,$B$27:P$29,2))-1),0),""))),"")</f>
        <v/>
      </c>
      <c r="Q50" s="456" t="str">
        <f>IF(ISNUMBER(Q18),IF(Q38=1,Q30,IF(Q38=2,ROUND(Q30/(Q48+1)*(1+FLOOR(DAYS360($B$9,Q40)/360,1)),0),IF(Q38=3,ROUND(VLOOKUP(Q40,$B$33:Q$35,Q18+2)+VLOOKUP(Q40,$B$27:Q$29,Q18+2)*(DAYS360(VLOOKUP(Q40,$B$27:Q$29,1),Q42)/DAYS360(VLOOKUP(Q40,$B$27:Q$29,1),VLOOKUP(Q40,$B$27:Q$29,2))-1),0),""))),"")</f>
        <v/>
      </c>
      <c r="R50" s="456" t="str">
        <f>IF(ISNUMBER(R18),IF(R38=1,R30,IF(R38=2,ROUND(R30/(R48+1)*(1+FLOOR(DAYS360($B$9,R40)/360,1)),0),IF(R38=3,ROUND(VLOOKUP(R40,$B$33:R$35,R18+2)+VLOOKUP(R40,$B$27:R$29,R18+2)*(DAYS360(VLOOKUP(R40,$B$27:R$29,1),R42)/DAYS360(VLOOKUP(R40,$B$27:R$29,1),VLOOKUP(R40,$B$27:R$29,2))-1),0),""))),"")</f>
        <v/>
      </c>
      <c r="S50" s="456" t="str">
        <f>IF(ISNUMBER(S18),IF(S38=1,S30,IF(S38=2,ROUND(S30/(S48+1)*(1+FLOOR(DAYS360($B$9,S40)/360,1)),0),IF(S38=3,ROUND(VLOOKUP(S40,$B$33:S$35,S18+2)+VLOOKUP(S40,$B$27:S$29,S18+2)*(DAYS360(VLOOKUP(S40,$B$27:S$29,1),S42)/DAYS360(VLOOKUP(S40,$B$27:S$29,1),VLOOKUP(S40,$B$27:S$29,2))-1),0),""))),"")</f>
        <v/>
      </c>
      <c r="T50" s="456" t="str">
        <f>IF(ISNUMBER(T18),IF(T38=1,T30,IF(T38=2,ROUND(T30/(T48+1)*(1+FLOOR(DAYS360($B$9,T40)/360,1)),0),IF(T38=3,ROUND(VLOOKUP(T40,$B$33:T$35,T18+2)+VLOOKUP(T40,$B$27:T$29,T18+2)*(DAYS360(VLOOKUP(T40,$B$27:T$29,1),T42)/DAYS360(VLOOKUP(T40,$B$27:T$29,1),VLOOKUP(T40,$B$27:T$29,2))-1),0),""))),"")</f>
        <v/>
      </c>
      <c r="U50" s="456" t="str">
        <f>IF(ISNUMBER(U18),IF(U38=1,U30,IF(U38=2,ROUND(U30/(U48+1)*(1+FLOOR(DAYS360($B$9,U40)/360,1)),0),IF(U38=3,ROUND(VLOOKUP(U40,$B$33:U$35,U18+2)+VLOOKUP(U40,$B$27:U$29,U18+2)*(DAYS360(VLOOKUP(U40,$B$27:U$29,1),U42)/DAYS360(VLOOKUP(U40,$B$27:U$29,1),VLOOKUP(U40,$B$27:U$29,2))-1),0),""))),"")</f>
        <v/>
      </c>
      <c r="V50" s="456" t="str">
        <f>IF(ISNUMBER(V18),IF(V38=1,V30,IF(V38=2,ROUND(V30/(V48+1)*(1+FLOOR(DAYS360($B$9,V40)/360,1)),0),IF(V38=3,ROUND(VLOOKUP(V40,$B$33:V$35,V18+2)+VLOOKUP(V40,$B$27:V$29,V18+2)*(DAYS360(VLOOKUP(V40,$B$27:V$29,1),V42)/DAYS360(VLOOKUP(V40,$B$27:V$29,1),VLOOKUP(V40,$B$27:V$29,2))-1),0),""))),"")</f>
        <v/>
      </c>
      <c r="W50" s="456" t="str">
        <f>IF(ISNUMBER(W18),IF(W38=1,W30,IF(W38=2,ROUND(W30/(W48+1)*(1+FLOOR(DAYS360($B$9,W40)/360,1)),0),IF(W38=3,ROUND(VLOOKUP(W40,$B$33:W$35,W18+2)+VLOOKUP(W40,$B$27:W$29,W18+2)*(DAYS360(VLOOKUP(W40,$B$27:W$29,1),W42)/DAYS360(VLOOKUP(W40,$B$27:W$29,1),VLOOKUP(W40,$B$27:W$29,2))-1),0),""))),"")</f>
        <v/>
      </c>
      <c r="X50" s="456" t="str">
        <f>IF(ISNUMBER(X18),IF(X38=1,X30,IF(X38=2,ROUND(X30/(X48+1)*(1+FLOOR(DAYS360($B$9,X40)/360,1)),0),IF(X38=3,ROUND(VLOOKUP(X40,$B$33:X$35,X18+2)+VLOOKUP(X40,$B$27:X$29,X18+2)*(DAYS360(VLOOKUP(X40,$B$27:X$29,1),X42)/DAYS360(VLOOKUP(X40,$B$27:X$29,1),VLOOKUP(X40,$B$27:X$29,2))-1),0),""))),"")</f>
        <v/>
      </c>
    </row>
    <row r="51" spans="1:24" x14ac:dyDescent="0.2">
      <c r="A51" s="443"/>
      <c r="B51" s="443"/>
      <c r="C51" s="443"/>
      <c r="D51" s="443"/>
      <c r="E51" s="443"/>
      <c r="F51" s="443"/>
      <c r="G51" s="443"/>
      <c r="H51" s="443"/>
      <c r="I51" s="443"/>
      <c r="J51" s="443"/>
      <c r="K51" s="443"/>
      <c r="L51" s="443"/>
      <c r="M51" s="443"/>
      <c r="N51" s="443"/>
      <c r="O51" s="443"/>
      <c r="P51" s="443"/>
      <c r="Q51" s="443"/>
      <c r="R51" s="443"/>
      <c r="S51" s="443"/>
      <c r="T51" s="443"/>
      <c r="U51" s="443"/>
      <c r="V51" s="443"/>
      <c r="W51" s="443"/>
      <c r="X51" s="443"/>
    </row>
    <row r="52" spans="1:24" x14ac:dyDescent="0.2">
      <c r="A52" s="441" t="s">
        <v>44</v>
      </c>
      <c r="B52" s="442"/>
      <c r="C52" s="442"/>
      <c r="D52" s="456" t="str">
        <f>IF(ISNUMBER(D18),IF(D38=2,ROUND(D30/(D48+1),0),""),"")</f>
        <v/>
      </c>
      <c r="E52" s="456" t="str">
        <f>IF(ISNUMBER(E18),IF(E38=2,ROUND(E30/(E48+1),0),""),"")</f>
        <v/>
      </c>
      <c r="F52" s="456" t="str">
        <f>IF(ISNUMBER(F18),IF(F38=2,ROUND(F30/(F48+1),0),""),"")</f>
        <v/>
      </c>
      <c r="G52" s="456" t="str">
        <f>IF(ISNUMBER(G18),IF(G38=2,ROUND(G30/(G48+1),0),""),"")</f>
        <v/>
      </c>
      <c r="H52" s="456" t="str">
        <f t="shared" ref="H52:X52" si="12">IF(ISNUMBER(H18),IF(H38=2,ROUND(H30/(H48+1),0),""),"")</f>
        <v/>
      </c>
      <c r="I52" s="456" t="str">
        <f t="shared" si="12"/>
        <v/>
      </c>
      <c r="J52" s="456" t="str">
        <f t="shared" si="12"/>
        <v/>
      </c>
      <c r="K52" s="456" t="str">
        <f t="shared" si="12"/>
        <v/>
      </c>
      <c r="L52" s="456" t="str">
        <f t="shared" si="12"/>
        <v/>
      </c>
      <c r="M52" s="456" t="str">
        <f t="shared" si="12"/>
        <v/>
      </c>
      <c r="N52" s="456" t="str">
        <f t="shared" si="12"/>
        <v/>
      </c>
      <c r="O52" s="456" t="str">
        <f t="shared" si="12"/>
        <v/>
      </c>
      <c r="P52" s="456" t="str">
        <f t="shared" si="12"/>
        <v/>
      </c>
      <c r="Q52" s="456" t="str">
        <f t="shared" si="12"/>
        <v/>
      </c>
      <c r="R52" s="456" t="str">
        <f t="shared" si="12"/>
        <v/>
      </c>
      <c r="S52" s="456" t="str">
        <f t="shared" si="12"/>
        <v/>
      </c>
      <c r="T52" s="456" t="str">
        <f t="shared" si="12"/>
        <v/>
      </c>
      <c r="U52" s="456" t="str">
        <f t="shared" si="12"/>
        <v/>
      </c>
      <c r="V52" s="456" t="str">
        <f t="shared" si="12"/>
        <v/>
      </c>
      <c r="W52" s="456" t="str">
        <f t="shared" si="12"/>
        <v/>
      </c>
      <c r="X52" s="456" t="str">
        <f t="shared" si="12"/>
        <v/>
      </c>
    </row>
    <row r="53" spans="1:24" s="357" customFormat="1" x14ac:dyDescent="0.2">
      <c r="A53" s="459"/>
      <c r="B53" s="443"/>
      <c r="C53" s="443"/>
      <c r="D53" s="464"/>
      <c r="E53" s="464"/>
      <c r="F53" s="464"/>
      <c r="G53" s="464"/>
      <c r="H53" s="464"/>
      <c r="I53" s="464"/>
      <c r="J53" s="464"/>
      <c r="K53" s="464"/>
      <c r="L53" s="464"/>
      <c r="M53" s="464"/>
      <c r="N53" s="464"/>
      <c r="O53" s="464"/>
      <c r="P53" s="464"/>
      <c r="Q53" s="464"/>
      <c r="R53" s="464"/>
      <c r="S53" s="464"/>
      <c r="T53" s="464"/>
      <c r="U53" s="464"/>
      <c r="V53" s="464"/>
      <c r="W53" s="464"/>
      <c r="X53" s="464"/>
    </row>
    <row r="54" spans="1:24" x14ac:dyDescent="0.2">
      <c r="A54" s="443"/>
      <c r="B54" s="443"/>
      <c r="C54" s="443"/>
      <c r="D54" s="443"/>
      <c r="E54" s="443"/>
      <c r="F54" s="443"/>
      <c r="G54" s="443"/>
      <c r="H54" s="443"/>
      <c r="I54" s="443"/>
      <c r="J54" s="443"/>
      <c r="K54" s="443"/>
      <c r="L54" s="443"/>
      <c r="M54" s="443"/>
      <c r="N54" s="443"/>
      <c r="O54" s="443"/>
      <c r="P54" s="443"/>
      <c r="Q54" s="443"/>
      <c r="R54" s="443"/>
      <c r="S54" s="443"/>
      <c r="T54" s="443"/>
      <c r="U54" s="443"/>
      <c r="V54" s="443"/>
      <c r="W54" s="443"/>
      <c r="X54" s="443"/>
    </row>
    <row r="55" spans="1:24" x14ac:dyDescent="0.2">
      <c r="A55" s="450" t="s">
        <v>45</v>
      </c>
      <c r="B55" s="451" t="s">
        <v>34</v>
      </c>
      <c r="C55" s="452" t="s">
        <v>35</v>
      </c>
      <c r="D55" s="453"/>
      <c r="E55" s="453"/>
      <c r="F55" s="453"/>
      <c r="G55" s="453"/>
      <c r="H55" s="453"/>
      <c r="I55" s="453"/>
      <c r="J55" s="453"/>
      <c r="K55" s="453"/>
      <c r="L55" s="453"/>
      <c r="M55" s="453"/>
      <c r="N55" s="453"/>
      <c r="O55" s="453"/>
      <c r="P55" s="453"/>
      <c r="Q55" s="453"/>
      <c r="R55" s="453"/>
      <c r="S55" s="453"/>
      <c r="T55" s="453"/>
      <c r="U55" s="453"/>
      <c r="V55" s="453"/>
      <c r="W55" s="453"/>
      <c r="X55" s="453"/>
    </row>
    <row r="56" spans="1:24" x14ac:dyDescent="0.2">
      <c r="A56" s="442"/>
      <c r="B56" s="454" t="str">
        <f t="shared" ref="B56:C58" si="13">IF(ISBLANK(B21),"",B21)</f>
        <v/>
      </c>
      <c r="C56" s="454" t="str">
        <f t="shared" si="13"/>
        <v/>
      </c>
      <c r="D56" s="465" t="str">
        <f>IF(ISNUMBER(D$18),IF(D$38=3,IF(ISNUMBER($B56),IF(D$42&lt;$C56,ROUNDDOWN(1+(DAYS360(D$42,$C56)-1)/90,0),0),""),""),"")</f>
        <v/>
      </c>
      <c r="E56" s="465" t="str">
        <f>IF(ISNUMBER(E$18),IF(E$38=3,IF(ISNUMBER($B56),IF(E$42&lt;$C56,ROUNDDOWN(1+(DAYS360(E$42,$C56)-1)/90,0),0),""),""),"")</f>
        <v/>
      </c>
      <c r="F56" s="465" t="str">
        <f>IF(ISNUMBER(F$18),IF(F$38=3,IF(ISNUMBER($B56),IF(F$42&lt;$C56,ROUNDDOWN(1+(DAYS360(F$42,$C56)-1)/90,0),0),""),""),"")</f>
        <v/>
      </c>
      <c r="G56" s="465" t="str">
        <f>IF(ISNUMBER(G$18),IF(G$38=3,IF(ISNUMBER($B56),IF(G$42&lt;$C56,ROUNDDOWN(1+(DAYS360(G$42,$C56)-1)/90,0),0),""),""),"")</f>
        <v/>
      </c>
      <c r="H56" s="465" t="str">
        <f t="shared" ref="H56:X56" si="14">IF(ISNUMBER(H$18),IF(H$38=3,IF(ISNUMBER($B56),IF(H$42&lt;$C56,ROUNDDOWN(1+(DAYS360(H$42,$C56)-1)/90,0),0),""),""),"")</f>
        <v/>
      </c>
      <c r="I56" s="465" t="str">
        <f t="shared" si="14"/>
        <v/>
      </c>
      <c r="J56" s="465" t="str">
        <f t="shared" si="14"/>
        <v/>
      </c>
      <c r="K56" s="465" t="str">
        <f t="shared" si="14"/>
        <v/>
      </c>
      <c r="L56" s="465" t="str">
        <f t="shared" si="14"/>
        <v/>
      </c>
      <c r="M56" s="465" t="str">
        <f t="shared" si="14"/>
        <v/>
      </c>
      <c r="N56" s="465" t="str">
        <f t="shared" si="14"/>
        <v/>
      </c>
      <c r="O56" s="465" t="str">
        <f t="shared" si="14"/>
        <v/>
      </c>
      <c r="P56" s="465" t="str">
        <f t="shared" si="14"/>
        <v/>
      </c>
      <c r="Q56" s="465" t="str">
        <f t="shared" si="14"/>
        <v/>
      </c>
      <c r="R56" s="465" t="str">
        <f t="shared" si="14"/>
        <v/>
      </c>
      <c r="S56" s="465" t="str">
        <f t="shared" si="14"/>
        <v/>
      </c>
      <c r="T56" s="465" t="str">
        <f t="shared" si="14"/>
        <v/>
      </c>
      <c r="U56" s="465" t="str">
        <f t="shared" si="14"/>
        <v/>
      </c>
      <c r="V56" s="465" t="str">
        <f t="shared" si="14"/>
        <v/>
      </c>
      <c r="W56" s="465" t="str">
        <f t="shared" si="14"/>
        <v/>
      </c>
      <c r="X56" s="465" t="str">
        <f t="shared" si="14"/>
        <v/>
      </c>
    </row>
    <row r="57" spans="1:24" x14ac:dyDescent="0.2">
      <c r="A57" s="442"/>
      <c r="B57" s="454" t="str">
        <f t="shared" si="13"/>
        <v/>
      </c>
      <c r="C57" s="454" t="str">
        <f t="shared" si="13"/>
        <v/>
      </c>
      <c r="D57" s="465" t="str">
        <f>IF(ISNUMBER(D$18),IF(D$38=3,IF(ISNUMBER($B57),IF(D$42&lt;$C57,ROUNDDOWN(1+(DAYS360(D$42,$C57)-1)/90,0)-SUM(D$56:D56),0),""),""),"")</f>
        <v/>
      </c>
      <c r="E57" s="465" t="str">
        <f>IF(ISNUMBER(E$18),IF(E$38=3,IF(ISNUMBER($B57),IF(E$42&lt;$C57,ROUNDDOWN(1+(DAYS360(E$42,$C57)-1)/90,0)-SUM(E$56:E56),0),""),""),"")</f>
        <v/>
      </c>
      <c r="F57" s="465" t="str">
        <f>IF(ISNUMBER(F$18),IF(F$38=3,IF(ISNUMBER($B57),IF(F$42&lt;$C57,ROUNDDOWN(1+(DAYS360(F$42,$C57)-1)/90,0)-SUM(F$56:F56),0),""),""),"")</f>
        <v/>
      </c>
      <c r="G57" s="465" t="str">
        <f>IF(ISNUMBER(G$18),IF(G$38=3,IF(ISNUMBER($B57),IF(G$42&lt;$C57,ROUNDDOWN(1+(DAYS360(G$42,$C57)-1)/90,0)-SUM(G$56:G56),0),""),""),"")</f>
        <v/>
      </c>
      <c r="H57" s="465" t="str">
        <f>IF(ISNUMBER(H$18),IF(H$38=3,IF(ISNUMBER($B57),IF(H$42&lt;$C57,ROUNDDOWN(1+(DAYS360(H$42,$C57)-1)/90,0)-SUM(H$56:H56),0),""),""),"")</f>
        <v/>
      </c>
      <c r="I57" s="465" t="str">
        <f>IF(ISNUMBER(I$18),IF(I$38=3,IF(ISNUMBER($B57),IF(I$42&lt;$C57,ROUNDDOWN(1+(DAYS360(I$42,$C57)-1)/90,0)-SUM(I$56:I56),0),""),""),"")</f>
        <v/>
      </c>
      <c r="J57" s="465" t="str">
        <f>IF(ISNUMBER(J$18),IF(J$38=3,IF(ISNUMBER($B57),IF(J$42&lt;$C57,ROUNDDOWN(1+(DAYS360(J$42,$C57)-1)/90,0)-SUM(J$56:J56),0),""),""),"")</f>
        <v/>
      </c>
      <c r="K57" s="465" t="str">
        <f>IF(ISNUMBER(K$18),IF(K$38=3,IF(ISNUMBER($B57),IF(K$42&lt;$C57,ROUNDDOWN(1+(DAYS360(K$42,$C57)-1)/90,0)-SUM(K$56:K56),0),""),""),"")</f>
        <v/>
      </c>
      <c r="L57" s="465" t="str">
        <f>IF(ISNUMBER(L$18),IF(L$38=3,IF(ISNUMBER($B57),IF(L$42&lt;$C57,ROUNDDOWN(1+(DAYS360(L$42,$C57)-1)/90,0)-SUM(L$56:L56),0),""),""),"")</f>
        <v/>
      </c>
      <c r="M57" s="465" t="str">
        <f>IF(ISNUMBER(M$18),IF(M$38=3,IF(ISNUMBER($B57),IF(M$42&lt;$C57,ROUNDDOWN(1+(DAYS360(M$42,$C57)-1)/90,0)-SUM(M$56:M56),0),""),""),"")</f>
        <v/>
      </c>
      <c r="N57" s="465" t="str">
        <f>IF(ISNUMBER(N$18),IF(N$38=3,IF(ISNUMBER($B57),IF(N$42&lt;$C57,ROUNDDOWN(1+(DAYS360(N$42,$C57)-1)/90,0)-SUM(N$56:N56),0),""),""),"")</f>
        <v/>
      </c>
      <c r="O57" s="465" t="str">
        <f>IF(ISNUMBER(O$18),IF(O$38=3,IF(ISNUMBER($B57),IF(O$42&lt;$C57,ROUNDDOWN(1+(DAYS360(O$42,$C57)-1)/90,0)-SUM(O$56:O56),0),""),""),"")</f>
        <v/>
      </c>
      <c r="P57" s="465" t="str">
        <f>IF(ISNUMBER(P$18),IF(P$38=3,IF(ISNUMBER($B57),IF(P$42&lt;$C57,ROUNDDOWN(1+(DAYS360(P$42,$C57)-1)/90,0)-SUM(P$56:P56),0),""),""),"")</f>
        <v/>
      </c>
      <c r="Q57" s="465" t="str">
        <f>IF(ISNUMBER(Q$18),IF(Q$38=3,IF(ISNUMBER($B57),IF(Q$42&lt;$C57,ROUNDDOWN(1+(DAYS360(Q$42,$C57)-1)/90,0)-SUM(Q$56:Q56),0),""),""),"")</f>
        <v/>
      </c>
      <c r="R57" s="465" t="str">
        <f>IF(ISNUMBER(R$18),IF(R$38=3,IF(ISNUMBER($B57),IF(R$42&lt;$C57,ROUNDDOWN(1+(DAYS360(R$42,$C57)-1)/90,0)-SUM(R$56:R56),0),""),""),"")</f>
        <v/>
      </c>
      <c r="S57" s="465" t="str">
        <f>IF(ISNUMBER(S$18),IF(S$38=3,IF(ISNUMBER($B57),IF(S$42&lt;$C57,ROUNDDOWN(1+(DAYS360(S$42,$C57)-1)/90,0)-SUM(S$56:S56),0),""),""),"")</f>
        <v/>
      </c>
      <c r="T57" s="465" t="str">
        <f>IF(ISNUMBER(T$18),IF(T$38=3,IF(ISNUMBER($B57),IF(T$42&lt;$C57,ROUNDDOWN(1+(DAYS360(T$42,$C57)-1)/90,0)-SUM(T$56:T56),0),""),""),"")</f>
        <v/>
      </c>
      <c r="U57" s="465" t="str">
        <f>IF(ISNUMBER(U$18),IF(U$38=3,IF(ISNUMBER($B57),IF(U$42&lt;$C57,ROUNDDOWN(1+(DAYS360(U$42,$C57)-1)/90,0)-SUM(U$56:U56),0),""),""),"")</f>
        <v/>
      </c>
      <c r="V57" s="465" t="str">
        <f>IF(ISNUMBER(V$18),IF(V$38=3,IF(ISNUMBER($B57),IF(V$42&lt;$C57,ROUNDDOWN(1+(DAYS360(V$42,$C57)-1)/90,0)-SUM(V$56:V56),0),""),""),"")</f>
        <v/>
      </c>
      <c r="W57" s="465" t="str">
        <f>IF(ISNUMBER(W$18),IF(W$38=3,IF(ISNUMBER($B57),IF(W$42&lt;$C57,ROUNDDOWN(1+(DAYS360(W$42,$C57)-1)/90,0)-SUM(W$56:W56),0),""),""),"")</f>
        <v/>
      </c>
      <c r="X57" s="465" t="str">
        <f>IF(ISNUMBER(X$18),IF(X$38=3,IF(ISNUMBER($B57),IF(X$42&lt;$C57,ROUNDDOWN(1+(DAYS360(X$42,$C57)-1)/90,0)-SUM(X$56:X56),0),""),""),"")</f>
        <v/>
      </c>
    </row>
    <row r="58" spans="1:24" x14ac:dyDescent="0.2">
      <c r="A58" s="442"/>
      <c r="B58" s="454" t="str">
        <f t="shared" si="13"/>
        <v/>
      </c>
      <c r="C58" s="454" t="str">
        <f t="shared" si="13"/>
        <v/>
      </c>
      <c r="D58" s="465" t="str">
        <f>IF(ISNUMBER(D$18),IF(D$38=3,IF(ISNUMBER($B58),IF(D$42&lt;$C58,ROUNDDOWN(1+(DAYS360(D$42,$C58)-1)/90,0)-SUM(D$56:D57),0),""),""),"")</f>
        <v/>
      </c>
      <c r="E58" s="465" t="str">
        <f>IF(ISNUMBER(E$18),IF(E$38=3,IF(ISNUMBER($B58),IF(E$42&lt;$C58,ROUNDDOWN(1+(DAYS360(E$42,$C58)-1)/90,0)-SUM(E$56:E57),0),""),""),"")</f>
        <v/>
      </c>
      <c r="F58" s="465" t="str">
        <f>IF(ISNUMBER(F$18),IF(F$38=3,IF(ISNUMBER($B58),IF(F$42&lt;$C58,ROUNDDOWN(1+(DAYS360(F$42,$C58)-1)/90,0)-SUM(F$56:F57),0),""),""),"")</f>
        <v/>
      </c>
      <c r="G58" s="465" t="str">
        <f>IF(ISNUMBER(G$18),IF(G$38=3,IF(ISNUMBER($B58),IF(G$42&lt;$C58,ROUNDDOWN(1+(DAYS360(G$42,$C58)-1)/90,0)-SUM(G$56:G57),0),""),""),"")</f>
        <v/>
      </c>
      <c r="H58" s="465" t="str">
        <f>IF(ISNUMBER(H$18),IF(H$38=3,IF(ISNUMBER($B58),IF(H$42&lt;$C58,ROUNDDOWN(1+(DAYS360(H$42,$C58)-1)/90,0)-SUM(H$56:H57),0),""),""),"")</f>
        <v/>
      </c>
      <c r="I58" s="465" t="str">
        <f>IF(ISNUMBER(I$18),IF(I$38=3,IF(ISNUMBER($B58),IF(I$42&lt;$C58,ROUNDDOWN(1+(DAYS360(I$42,$C58)-1)/90,0)-SUM(I$56:I57),0),""),""),"")</f>
        <v/>
      </c>
      <c r="J58" s="465" t="str">
        <f>IF(ISNUMBER(J$18),IF(J$38=3,IF(ISNUMBER($B58),IF(J$42&lt;$C58,ROUNDDOWN(1+(DAYS360(J$42,$C58)-1)/90,0)-SUM(J$56:J57),0),""),""),"")</f>
        <v/>
      </c>
      <c r="K58" s="465" t="str">
        <f>IF(ISNUMBER(K$18),IF(K$38=3,IF(ISNUMBER($B58),IF(K$42&lt;$C58,ROUNDDOWN(1+(DAYS360(K$42,$C58)-1)/90,0)-SUM(K$56:K57),0),""),""),"")</f>
        <v/>
      </c>
      <c r="L58" s="465" t="str">
        <f>IF(ISNUMBER(L$18),IF(L$38=3,IF(ISNUMBER($B58),IF(L$42&lt;$C58,ROUNDDOWN(1+(DAYS360(L$42,$C58)-1)/90,0)-SUM(L$56:L57),0),""),""),"")</f>
        <v/>
      </c>
      <c r="M58" s="465" t="str">
        <f>IF(ISNUMBER(M$18),IF(M$38=3,IF(ISNUMBER($B58),IF(M$42&lt;$C58,ROUNDDOWN(1+(DAYS360(M$42,$C58)-1)/90,0)-SUM(M$56:M57),0),""),""),"")</f>
        <v/>
      </c>
      <c r="N58" s="465" t="str">
        <f>IF(ISNUMBER(N$18),IF(N$38=3,IF(ISNUMBER($B58),IF(N$42&lt;$C58,ROUNDDOWN(1+(DAYS360(N$42,$C58)-1)/90,0)-SUM(N$56:N57),0),""),""),"")</f>
        <v/>
      </c>
      <c r="O58" s="465" t="str">
        <f>IF(ISNUMBER(O$18),IF(O$38=3,IF(ISNUMBER($B58),IF(O$42&lt;$C58,ROUNDDOWN(1+(DAYS360(O$42,$C58)-1)/90,0)-SUM(O$56:O57),0),""),""),"")</f>
        <v/>
      </c>
      <c r="P58" s="465" t="str">
        <f>IF(ISNUMBER(P$18),IF(P$38=3,IF(ISNUMBER($B58),IF(P$42&lt;$C58,ROUNDDOWN(1+(DAYS360(P$42,$C58)-1)/90,0)-SUM(P$56:P57),0),""),""),"")</f>
        <v/>
      </c>
      <c r="Q58" s="465" t="str">
        <f>IF(ISNUMBER(Q$18),IF(Q$38=3,IF(ISNUMBER($B58),IF(Q$42&lt;$C58,ROUNDDOWN(1+(DAYS360(Q$42,$C58)-1)/90,0)-SUM(Q$56:Q57),0),""),""),"")</f>
        <v/>
      </c>
      <c r="R58" s="465" t="str">
        <f>IF(ISNUMBER(R$18),IF(R$38=3,IF(ISNUMBER($B58),IF(R$42&lt;$C58,ROUNDDOWN(1+(DAYS360(R$42,$C58)-1)/90,0)-SUM(R$56:R57),0),""),""),"")</f>
        <v/>
      </c>
      <c r="S58" s="465" t="str">
        <f>IF(ISNUMBER(S$18),IF(S$38=3,IF(ISNUMBER($B58),IF(S$42&lt;$C58,ROUNDDOWN(1+(DAYS360(S$42,$C58)-1)/90,0)-SUM(S$56:S57),0),""),""),"")</f>
        <v/>
      </c>
      <c r="T58" s="465" t="str">
        <f>IF(ISNUMBER(T$18),IF(T$38=3,IF(ISNUMBER($B58),IF(T$42&lt;$C58,ROUNDDOWN(1+(DAYS360(T$42,$C58)-1)/90,0)-SUM(T$56:T57),0),""),""),"")</f>
        <v/>
      </c>
      <c r="U58" s="465" t="str">
        <f>IF(ISNUMBER(U$18),IF(U$38=3,IF(ISNUMBER($B58),IF(U$42&lt;$C58,ROUNDDOWN(1+(DAYS360(U$42,$C58)-1)/90,0)-SUM(U$56:U57),0),""),""),"")</f>
        <v/>
      </c>
      <c r="V58" s="465" t="str">
        <f>IF(ISNUMBER(V$18),IF(V$38=3,IF(ISNUMBER($B58),IF(V$42&lt;$C58,ROUNDDOWN(1+(DAYS360(V$42,$C58)-1)/90,0)-SUM(V$56:V57),0),""),""),"")</f>
        <v/>
      </c>
      <c r="W58" s="465" t="str">
        <f>IF(ISNUMBER(W$18),IF(W$38=3,IF(ISNUMBER($B58),IF(W$42&lt;$C58,ROUNDDOWN(1+(DAYS360(W$42,$C58)-1)/90,0)-SUM(W$56:W57),0),""),""),"")</f>
        <v/>
      </c>
      <c r="X58" s="465" t="str">
        <f>IF(ISNUMBER(X$18),IF(X$38=3,IF(ISNUMBER($B58),IF(X$42&lt;$C58,ROUNDDOWN(1+(DAYS360(X$42,$C58)-1)/90,0)-SUM(X$56:X57),0),""),""),"")</f>
        <v/>
      </c>
    </row>
    <row r="59" spans="1:24" x14ac:dyDescent="0.2">
      <c r="A59" s="443"/>
      <c r="B59" s="443"/>
      <c r="C59" s="443"/>
      <c r="D59" s="443"/>
      <c r="E59" s="443"/>
      <c r="F59" s="443"/>
      <c r="G59" s="443"/>
      <c r="H59" s="443"/>
      <c r="I59" s="443"/>
      <c r="J59" s="443"/>
      <c r="K59" s="443"/>
      <c r="L59" s="443"/>
      <c r="M59" s="443"/>
      <c r="N59" s="443"/>
      <c r="O59" s="443"/>
      <c r="P59" s="443"/>
      <c r="Q59" s="443"/>
      <c r="R59" s="443"/>
      <c r="S59" s="443"/>
      <c r="T59" s="443"/>
      <c r="U59" s="443"/>
      <c r="V59" s="443"/>
      <c r="W59" s="443"/>
      <c r="X59" s="443"/>
    </row>
    <row r="60" spans="1:24" x14ac:dyDescent="0.2">
      <c r="A60" s="443"/>
      <c r="B60" s="443"/>
      <c r="C60" s="443"/>
      <c r="D60" s="443"/>
      <c r="E60" s="443"/>
      <c r="F60" s="443"/>
      <c r="G60" s="443"/>
      <c r="H60" s="443"/>
      <c r="I60" s="443"/>
      <c r="J60" s="443"/>
      <c r="K60" s="443"/>
      <c r="L60" s="443"/>
      <c r="M60" s="443"/>
      <c r="N60" s="443"/>
      <c r="O60" s="443"/>
      <c r="P60" s="443"/>
      <c r="Q60" s="443"/>
      <c r="R60" s="443"/>
      <c r="S60" s="443"/>
      <c r="T60" s="443"/>
      <c r="U60" s="443"/>
      <c r="V60" s="443"/>
      <c r="W60" s="443"/>
      <c r="X60" s="443"/>
    </row>
    <row r="61" spans="1:24" x14ac:dyDescent="0.2">
      <c r="A61" s="450" t="s">
        <v>19</v>
      </c>
      <c r="B61" s="451" t="s">
        <v>34</v>
      </c>
      <c r="C61" s="452" t="s">
        <v>35</v>
      </c>
      <c r="D61" s="453"/>
      <c r="E61" s="453"/>
      <c r="F61" s="453"/>
      <c r="G61" s="453"/>
      <c r="H61" s="453"/>
      <c r="I61" s="453"/>
      <c r="J61" s="453"/>
      <c r="K61" s="453"/>
      <c r="L61" s="453"/>
      <c r="M61" s="453"/>
      <c r="N61" s="453"/>
      <c r="O61" s="453"/>
      <c r="P61" s="453"/>
      <c r="Q61" s="453"/>
      <c r="R61" s="453"/>
      <c r="S61" s="453"/>
      <c r="T61" s="453"/>
      <c r="U61" s="453"/>
      <c r="V61" s="453"/>
      <c r="W61" s="453"/>
      <c r="X61" s="453"/>
    </row>
    <row r="62" spans="1:24" x14ac:dyDescent="0.2">
      <c r="A62" s="442"/>
      <c r="B62" s="454" t="str">
        <f t="shared" ref="B62:C64" si="15">IF(ISBLANK(B27),"",B27)</f>
        <v/>
      </c>
      <c r="C62" s="454" t="str">
        <f t="shared" si="15"/>
        <v/>
      </c>
      <c r="D62" s="466" t="str">
        <f t="shared" ref="D62:X64" si="16">IF(AND(D$38=3,ISNUMBER(D27)),IF(D56=0,0,IF(AND(D$40&gt;=$B62,D$40&lt;=$C62),ROUND((D33-D$50)/D56,0),ROUND(D27/D56,0))),"")</f>
        <v/>
      </c>
      <c r="E62" s="466" t="str">
        <f t="shared" si="16"/>
        <v/>
      </c>
      <c r="F62" s="466" t="str">
        <f t="shared" si="16"/>
        <v/>
      </c>
      <c r="G62" s="466" t="str">
        <f t="shared" si="16"/>
        <v/>
      </c>
      <c r="H62" s="466" t="str">
        <f t="shared" si="16"/>
        <v/>
      </c>
      <c r="I62" s="466" t="str">
        <f t="shared" si="16"/>
        <v/>
      </c>
      <c r="J62" s="466" t="str">
        <f t="shared" si="16"/>
        <v/>
      </c>
      <c r="K62" s="466" t="str">
        <f t="shared" si="16"/>
        <v/>
      </c>
      <c r="L62" s="466" t="str">
        <f t="shared" si="16"/>
        <v/>
      </c>
      <c r="M62" s="466" t="str">
        <f t="shared" si="16"/>
        <v/>
      </c>
      <c r="N62" s="466" t="str">
        <f t="shared" si="16"/>
        <v/>
      </c>
      <c r="O62" s="466" t="str">
        <f t="shared" si="16"/>
        <v/>
      </c>
      <c r="P62" s="466" t="str">
        <f t="shared" si="16"/>
        <v/>
      </c>
      <c r="Q62" s="466" t="str">
        <f t="shared" si="16"/>
        <v/>
      </c>
      <c r="R62" s="466" t="str">
        <f t="shared" si="16"/>
        <v/>
      </c>
      <c r="S62" s="466" t="str">
        <f t="shared" si="16"/>
        <v/>
      </c>
      <c r="T62" s="466" t="str">
        <f t="shared" si="16"/>
        <v/>
      </c>
      <c r="U62" s="466" t="str">
        <f t="shared" si="16"/>
        <v/>
      </c>
      <c r="V62" s="466" t="str">
        <f t="shared" si="16"/>
        <v/>
      </c>
      <c r="W62" s="466" t="str">
        <f t="shared" si="16"/>
        <v/>
      </c>
      <c r="X62" s="466" t="str">
        <f t="shared" si="16"/>
        <v/>
      </c>
    </row>
    <row r="63" spans="1:24" x14ac:dyDescent="0.2">
      <c r="A63" s="442"/>
      <c r="B63" s="454" t="str">
        <f t="shared" si="15"/>
        <v/>
      </c>
      <c r="C63" s="454" t="str">
        <f t="shared" si="15"/>
        <v/>
      </c>
      <c r="D63" s="466" t="str">
        <f t="shared" si="16"/>
        <v/>
      </c>
      <c r="E63" s="466" t="str">
        <f t="shared" si="16"/>
        <v/>
      </c>
      <c r="F63" s="466" t="str">
        <f t="shared" si="16"/>
        <v/>
      </c>
      <c r="G63" s="466" t="str">
        <f t="shared" si="16"/>
        <v/>
      </c>
      <c r="H63" s="466" t="str">
        <f t="shared" si="16"/>
        <v/>
      </c>
      <c r="I63" s="466" t="str">
        <f t="shared" si="16"/>
        <v/>
      </c>
      <c r="J63" s="466" t="str">
        <f t="shared" si="16"/>
        <v/>
      </c>
      <c r="K63" s="466" t="str">
        <f t="shared" si="16"/>
        <v/>
      </c>
      <c r="L63" s="466" t="str">
        <f t="shared" si="16"/>
        <v/>
      </c>
      <c r="M63" s="466" t="str">
        <f t="shared" si="16"/>
        <v/>
      </c>
      <c r="N63" s="466" t="str">
        <f t="shared" si="16"/>
        <v/>
      </c>
      <c r="O63" s="466" t="str">
        <f t="shared" si="16"/>
        <v/>
      </c>
      <c r="P63" s="466" t="str">
        <f t="shared" si="16"/>
        <v/>
      </c>
      <c r="Q63" s="466" t="str">
        <f t="shared" si="16"/>
        <v/>
      </c>
      <c r="R63" s="466" t="str">
        <f t="shared" si="16"/>
        <v/>
      </c>
      <c r="S63" s="466" t="str">
        <f t="shared" si="16"/>
        <v/>
      </c>
      <c r="T63" s="466" t="str">
        <f t="shared" si="16"/>
        <v/>
      </c>
      <c r="U63" s="466" t="str">
        <f t="shared" si="16"/>
        <v/>
      </c>
      <c r="V63" s="466" t="str">
        <f t="shared" si="16"/>
        <v/>
      </c>
      <c r="W63" s="466" t="str">
        <f t="shared" si="16"/>
        <v/>
      </c>
      <c r="X63" s="466" t="str">
        <f t="shared" si="16"/>
        <v/>
      </c>
    </row>
    <row r="64" spans="1:24" x14ac:dyDescent="0.2">
      <c r="A64" s="442"/>
      <c r="B64" s="454" t="str">
        <f t="shared" si="15"/>
        <v/>
      </c>
      <c r="C64" s="454" t="str">
        <f t="shared" si="15"/>
        <v/>
      </c>
      <c r="D64" s="466" t="str">
        <f t="shared" si="16"/>
        <v/>
      </c>
      <c r="E64" s="466" t="str">
        <f t="shared" si="16"/>
        <v/>
      </c>
      <c r="F64" s="466" t="str">
        <f t="shared" si="16"/>
        <v/>
      </c>
      <c r="G64" s="466" t="str">
        <f t="shared" si="16"/>
        <v/>
      </c>
      <c r="H64" s="466" t="str">
        <f t="shared" si="16"/>
        <v/>
      </c>
      <c r="I64" s="466" t="str">
        <f t="shared" si="16"/>
        <v/>
      </c>
      <c r="J64" s="466" t="str">
        <f t="shared" si="16"/>
        <v/>
      </c>
      <c r="K64" s="466" t="str">
        <f t="shared" si="16"/>
        <v/>
      </c>
      <c r="L64" s="466" t="str">
        <f t="shared" si="16"/>
        <v/>
      </c>
      <c r="M64" s="466" t="str">
        <f t="shared" si="16"/>
        <v/>
      </c>
      <c r="N64" s="466" t="str">
        <f t="shared" si="16"/>
        <v/>
      </c>
      <c r="O64" s="466" t="str">
        <f t="shared" si="16"/>
        <v/>
      </c>
      <c r="P64" s="466" t="str">
        <f t="shared" si="16"/>
        <v/>
      </c>
      <c r="Q64" s="466" t="str">
        <f t="shared" si="16"/>
        <v/>
      </c>
      <c r="R64" s="466" t="str">
        <f t="shared" si="16"/>
        <v/>
      </c>
      <c r="S64" s="466" t="str">
        <f t="shared" si="16"/>
        <v/>
      </c>
      <c r="T64" s="466" t="str">
        <f t="shared" si="16"/>
        <v/>
      </c>
      <c r="U64" s="466" t="str">
        <f t="shared" si="16"/>
        <v/>
      </c>
      <c r="V64" s="466" t="str">
        <f t="shared" si="16"/>
        <v/>
      </c>
      <c r="W64" s="466" t="str">
        <f t="shared" si="16"/>
        <v/>
      </c>
      <c r="X64" s="466" t="str">
        <f t="shared" si="16"/>
        <v/>
      </c>
    </row>
    <row r="65" spans="1:24" x14ac:dyDescent="0.2">
      <c r="A65" s="443"/>
      <c r="B65" s="443"/>
      <c r="C65" s="443"/>
      <c r="D65" s="443"/>
      <c r="E65" s="443"/>
      <c r="F65" s="443"/>
      <c r="G65" s="443"/>
      <c r="H65" s="443"/>
      <c r="I65" s="443"/>
      <c r="J65" s="443"/>
      <c r="K65" s="443"/>
      <c r="L65" s="443"/>
      <c r="M65" s="443"/>
      <c r="N65" s="443"/>
      <c r="O65" s="443"/>
      <c r="P65" s="443"/>
      <c r="Q65" s="443"/>
      <c r="R65" s="443"/>
      <c r="S65" s="443"/>
      <c r="T65" s="443"/>
      <c r="U65" s="443"/>
      <c r="V65" s="443"/>
      <c r="W65" s="443"/>
      <c r="X65" s="443"/>
    </row>
    <row r="66" spans="1:24" x14ac:dyDescent="0.2">
      <c r="A66" s="441" t="s">
        <v>60</v>
      </c>
      <c r="B66" s="442"/>
      <c r="C66" s="442"/>
      <c r="D66" s="442" t="str">
        <f>IF(ISNUMBER(D18),IF(D38=3,D30-SUMPRODUCT(D56:D58,D62:D64)-D50,IF(D38=2,D30-D48*D52-D50,"")),"")</f>
        <v/>
      </c>
      <c r="E66" s="442" t="str">
        <f>IF(ISNUMBER(E18),IF(E38=3,E30-SUMPRODUCT(E56:E58,E62:E64)-E50,IF(E38=2,E30-E48*E52-E50,"")),"")</f>
        <v/>
      </c>
      <c r="F66" s="442" t="str">
        <f>IF(ISNUMBER(F18),IF(F38=3,F30-SUMPRODUCT(F56:F58,F62:F64)-F50,IF(F38=2,F30-F48*F52-F50,"")),"")</f>
        <v/>
      </c>
      <c r="G66" s="442" t="str">
        <f>IF(ISNUMBER(G18),IF(G38=3,G30-SUMPRODUCT(G56:G58,G62:G64)-G50,IF(G38=2,G30-G48*G52-G50,"")),"")</f>
        <v/>
      </c>
      <c r="H66" s="442" t="str">
        <f t="shared" ref="H66:X66" si="17">IF(ISNUMBER(H18),IF(H38=3,H30-SUMPRODUCT(H56:H58,H62:H64)-H50,IF(H38=2,H30-H48*H52-H50,"")),"")</f>
        <v/>
      </c>
      <c r="I66" s="442" t="str">
        <f t="shared" si="17"/>
        <v/>
      </c>
      <c r="J66" s="442" t="str">
        <f t="shared" si="17"/>
        <v/>
      </c>
      <c r="K66" s="442" t="str">
        <f t="shared" si="17"/>
        <v/>
      </c>
      <c r="L66" s="442" t="str">
        <f t="shared" si="17"/>
        <v/>
      </c>
      <c r="M66" s="442" t="str">
        <f t="shared" si="17"/>
        <v/>
      </c>
      <c r="N66" s="442" t="str">
        <f t="shared" si="17"/>
        <v/>
      </c>
      <c r="O66" s="442" t="str">
        <f t="shared" si="17"/>
        <v/>
      </c>
      <c r="P66" s="442" t="str">
        <f t="shared" si="17"/>
        <v/>
      </c>
      <c r="Q66" s="442" t="str">
        <f t="shared" si="17"/>
        <v/>
      </c>
      <c r="R66" s="442" t="str">
        <f t="shared" si="17"/>
        <v/>
      </c>
      <c r="S66" s="442" t="str">
        <f t="shared" si="17"/>
        <v/>
      </c>
      <c r="T66" s="442" t="str">
        <f t="shared" si="17"/>
        <v/>
      </c>
      <c r="U66" s="442" t="str">
        <f t="shared" si="17"/>
        <v/>
      </c>
      <c r="V66" s="442" t="str">
        <f t="shared" si="17"/>
        <v/>
      </c>
      <c r="W66" s="442" t="str">
        <f t="shared" si="17"/>
        <v/>
      </c>
      <c r="X66" s="442" t="str">
        <f t="shared" si="17"/>
        <v/>
      </c>
    </row>
    <row r="67" spans="1:24" x14ac:dyDescent="0.2">
      <c r="A67" s="443"/>
      <c r="B67" s="443"/>
      <c r="C67" s="443"/>
      <c r="D67" s="443"/>
      <c r="E67" s="443"/>
      <c r="F67" s="443"/>
      <c r="G67" s="443"/>
      <c r="H67" s="443"/>
      <c r="I67" s="443"/>
      <c r="J67" s="443"/>
      <c r="K67" s="443"/>
      <c r="L67" s="443"/>
      <c r="M67" s="443"/>
      <c r="N67" s="443"/>
      <c r="O67" s="443"/>
      <c r="P67" s="443"/>
      <c r="Q67" s="443"/>
      <c r="R67" s="443"/>
      <c r="S67" s="443"/>
      <c r="T67" s="443"/>
      <c r="U67" s="443"/>
      <c r="V67" s="443"/>
      <c r="W67" s="443"/>
      <c r="X67" s="443"/>
    </row>
    <row r="68" spans="1:24" x14ac:dyDescent="0.2">
      <c r="A68" s="443"/>
      <c r="B68" s="443"/>
      <c r="C68" s="443"/>
      <c r="D68" s="467"/>
      <c r="E68" s="467"/>
      <c r="F68" s="467"/>
      <c r="G68" s="467"/>
      <c r="H68" s="467"/>
      <c r="I68" s="467"/>
      <c r="J68" s="467"/>
      <c r="K68" s="467"/>
      <c r="L68" s="467"/>
      <c r="M68" s="467"/>
      <c r="N68" s="467"/>
      <c r="O68" s="467"/>
      <c r="P68" s="467"/>
      <c r="Q68" s="467"/>
      <c r="R68" s="467"/>
      <c r="S68" s="467"/>
      <c r="T68" s="467"/>
      <c r="U68" s="467"/>
      <c r="V68" s="467"/>
      <c r="W68" s="467"/>
      <c r="X68" s="467"/>
    </row>
    <row r="69" spans="1:24" x14ac:dyDescent="0.2">
      <c r="A69" s="468" t="s">
        <v>46</v>
      </c>
      <c r="B69" s="469"/>
      <c r="C69" s="469"/>
      <c r="D69" s="469"/>
      <c r="E69" s="469"/>
      <c r="F69" s="469"/>
      <c r="G69" s="469"/>
      <c r="H69" s="469"/>
      <c r="I69" s="469"/>
      <c r="J69" s="469"/>
      <c r="K69" s="469"/>
      <c r="L69" s="469"/>
      <c r="M69" s="469"/>
      <c r="N69" s="469"/>
      <c r="O69" s="469"/>
      <c r="P69" s="469"/>
      <c r="Q69" s="469"/>
      <c r="R69" s="469"/>
      <c r="S69" s="469"/>
      <c r="T69" s="469"/>
      <c r="U69" s="469"/>
      <c r="V69" s="469"/>
      <c r="W69" s="469"/>
      <c r="X69" s="469"/>
    </row>
    <row r="70" spans="1:24" x14ac:dyDescent="0.2">
      <c r="A70" s="442"/>
      <c r="B70" s="442"/>
      <c r="C70" s="470">
        <v>1</v>
      </c>
      <c r="D70" s="442"/>
      <c r="E70" s="442"/>
      <c r="F70" s="442"/>
      <c r="G70" s="442"/>
      <c r="H70" s="442"/>
      <c r="I70" s="442"/>
      <c r="J70" s="442"/>
      <c r="K70" s="442"/>
      <c r="L70" s="442"/>
      <c r="M70" s="442"/>
      <c r="N70" s="442"/>
      <c r="O70" s="442"/>
      <c r="P70" s="442"/>
      <c r="Q70" s="442"/>
      <c r="R70" s="442"/>
      <c r="S70" s="442"/>
      <c r="T70" s="442"/>
      <c r="U70" s="442"/>
      <c r="V70" s="442"/>
      <c r="W70" s="442"/>
      <c r="X70" s="442"/>
    </row>
    <row r="71" spans="1:24" x14ac:dyDescent="0.2">
      <c r="A71" s="442"/>
      <c r="B71" s="442"/>
      <c r="C71" s="470">
        <v>2</v>
      </c>
      <c r="D71" s="471" t="str">
        <f>IF(ISNUMBER(D$18),IF(D$38=3,D44,IF(D38=2,IF(D40 &lt; DATE(YEAR(D40),MONTH($B$9),DAY($B$9)),YEAR(D40),YEAR(D40)+1),"")),"")</f>
        <v/>
      </c>
      <c r="E71" s="471" t="str">
        <f>IF(ISNUMBER(E$18),IF(E$38=3,E44,IF(E38=2,IF(E40 &lt; DATE(YEAR(E40),MONTH($B$9),DAY($B$9)),YEAR(E40),YEAR(E40)+1),"")),"")</f>
        <v/>
      </c>
      <c r="F71" s="471" t="str">
        <f>IF(ISNUMBER(F$18),IF(F$38=3,F44,IF(F38=2,IF(F40 &lt; DATE(YEAR(F40),MONTH($B$9),DAY($B$9)),YEAR(F40),YEAR(F40)+1),"")),"")</f>
        <v/>
      </c>
      <c r="G71" s="471" t="str">
        <f>IF(ISNUMBER(G$18),IF(G$38=3,G44,IF(G38=2,IF(G40 &lt; DATE(YEAR(G40),MONTH($B$9),DAY($B$9)),YEAR(G40),YEAR(G40)+1),"")),"")</f>
        <v/>
      </c>
      <c r="H71" s="471" t="str">
        <f t="shared" ref="H71:X71" si="18">IF(ISNUMBER(H$18),IF(H$38=3,H44,IF(H38=2,IF(H40 &lt; DATE(YEAR(H40),MONTH($B$9),DAY($B$9)),YEAR(H40),YEAR(H40)+1),"")),"")</f>
        <v/>
      </c>
      <c r="I71" s="471" t="str">
        <f t="shared" si="18"/>
        <v/>
      </c>
      <c r="J71" s="471" t="str">
        <f t="shared" si="18"/>
        <v/>
      </c>
      <c r="K71" s="471" t="str">
        <f t="shared" si="18"/>
        <v/>
      </c>
      <c r="L71" s="471" t="str">
        <f t="shared" si="18"/>
        <v/>
      </c>
      <c r="M71" s="471" t="str">
        <f t="shared" si="18"/>
        <v/>
      </c>
      <c r="N71" s="471" t="str">
        <f t="shared" si="18"/>
        <v/>
      </c>
      <c r="O71" s="471" t="str">
        <f t="shared" si="18"/>
        <v/>
      </c>
      <c r="P71" s="471" t="str">
        <f t="shared" si="18"/>
        <v/>
      </c>
      <c r="Q71" s="471" t="str">
        <f t="shared" si="18"/>
        <v/>
      </c>
      <c r="R71" s="471" t="str">
        <f t="shared" si="18"/>
        <v/>
      </c>
      <c r="S71" s="471" t="str">
        <f t="shared" si="18"/>
        <v/>
      </c>
      <c r="T71" s="471" t="str">
        <f t="shared" si="18"/>
        <v/>
      </c>
      <c r="U71" s="471" t="str">
        <f t="shared" si="18"/>
        <v/>
      </c>
      <c r="V71" s="471" t="str">
        <f t="shared" si="18"/>
        <v/>
      </c>
      <c r="W71" s="471" t="str">
        <f t="shared" si="18"/>
        <v/>
      </c>
      <c r="X71" s="471" t="str">
        <f t="shared" si="18"/>
        <v/>
      </c>
    </row>
    <row r="72" spans="1:24" x14ac:dyDescent="0.2">
      <c r="A72" s="442"/>
      <c r="B72" s="442"/>
      <c r="C72" s="470">
        <v>3</v>
      </c>
      <c r="D72" s="449" t="str">
        <f>IF(ISNUMBER(D71),IF((SUM(D$156:D157)+1)&lt;D$30,IF(D$38=3,MOD(D71,4)+1,IF(D$38=2,D71+1,"")),""),"")</f>
        <v/>
      </c>
      <c r="E72" s="449" t="str">
        <f>IF(ISNUMBER(E71),IF((SUM(E$156:E157)+1)&lt;E$30,IF(E$38=3,MOD(E71,4)+1,IF(E$38=2,E71+1,"")),""),"")</f>
        <v/>
      </c>
      <c r="F72" s="449" t="str">
        <f>IF(ISNUMBER(F71),IF((SUM(F$156:F157)+1)&lt;F$30,IF(F$38=3,MOD(F71,4)+1,IF(F$38=2,F71+1,"")),""),"")</f>
        <v/>
      </c>
      <c r="G72" s="449" t="str">
        <f>IF(ISNUMBER(G71),IF((SUM(G$156:G157)+1)&lt;G$30,IF(G$38=3,MOD(G71,4)+1,IF(G$38=2,G71+1,"")),""),"")</f>
        <v/>
      </c>
      <c r="H72" s="449" t="str">
        <f>IF(ISNUMBER(H71),IF((SUM(H$156:H157)+1)&lt;H$30,IF(H$38=3,MOD(H71,4)+1,IF(H$38=2,H71+1,"")),""),"")</f>
        <v/>
      </c>
      <c r="I72" s="449" t="str">
        <f>IF(ISNUMBER(I71),IF((SUM(I$156:I157)+1)&lt;I$30,IF(I$38=3,MOD(I71,4)+1,IF(I$38=2,I71+1,"")),""),"")</f>
        <v/>
      </c>
      <c r="J72" s="449" t="str">
        <f>IF(ISNUMBER(J71),IF((SUM(J$156:J157)+1)&lt;J$30,IF(J$38=3,MOD(J71,4)+1,IF(J$38=2,J71+1,"")),""),"")</f>
        <v/>
      </c>
      <c r="K72" s="449" t="str">
        <f>IF(ISNUMBER(K71),IF((SUM(K$156:K157)+1)&lt;K$30,IF(K$38=3,MOD(K71,4)+1,IF(K$38=2,K71+1,"")),""),"")</f>
        <v/>
      </c>
      <c r="L72" s="449" t="str">
        <f>IF(ISNUMBER(L71),IF((SUM(L$156:L157)+1)&lt;L$30,IF(L$38=3,MOD(L71,4)+1,IF(L$38=2,L71+1,"")),""),"")</f>
        <v/>
      </c>
      <c r="M72" s="449" t="str">
        <f>IF(ISNUMBER(M71),IF((SUM(M$156:M157)+1)&lt;M$30,IF(M$38=3,MOD(M71,4)+1,IF(M$38=2,M71+1,"")),""),"")</f>
        <v/>
      </c>
      <c r="N72" s="449" t="str">
        <f>IF(ISNUMBER(N71),IF((SUM(N$156:N157)+1)&lt;N$30,IF(N$38=3,MOD(N71,4)+1,IF(N$38=2,N71+1,"")),""),"")</f>
        <v/>
      </c>
      <c r="O72" s="449" t="str">
        <f>IF(ISNUMBER(O71),IF((SUM(O$156:O157)+1)&lt;O$30,IF(O$38=3,MOD(O71,4)+1,IF(O$38=2,O71+1,"")),""),"")</f>
        <v/>
      </c>
      <c r="P72" s="449" t="str">
        <f>IF(ISNUMBER(P71),IF((SUM(P$156:P157)+1)&lt;P$30,IF(P$38=3,MOD(P71,4)+1,IF(P$38=2,P71+1,"")),""),"")</f>
        <v/>
      </c>
      <c r="Q72" s="449" t="str">
        <f>IF(ISNUMBER(Q71),IF((SUM(Q$156:Q157)+1)&lt;Q$30,IF(Q$38=3,MOD(Q71,4)+1,IF(Q$38=2,Q71+1,"")),""),"")</f>
        <v/>
      </c>
      <c r="R72" s="449" t="str">
        <f>IF(ISNUMBER(R71),IF((SUM(R$156:R157)+1)&lt;R$30,IF(R$38=3,MOD(R71,4)+1,IF(R$38=2,R71+1,"")),""),"")</f>
        <v/>
      </c>
      <c r="S72" s="449" t="str">
        <f>IF(ISNUMBER(S71),IF((SUM(S$156:S157)+1)&lt;S$30,IF(S$38=3,MOD(S71,4)+1,IF(S$38=2,S71+1,"")),""),"")</f>
        <v/>
      </c>
      <c r="T72" s="449" t="str">
        <f>IF(ISNUMBER(T71),IF((SUM(T$156:T157)+1)&lt;T$30,IF(T$38=3,MOD(T71,4)+1,IF(T$38=2,T71+1,"")),""),"")</f>
        <v/>
      </c>
      <c r="U72" s="449" t="str">
        <f>IF(ISNUMBER(U71),IF((SUM(U$156:U157)+1)&lt;U$30,IF(U$38=3,MOD(U71,4)+1,IF(U$38=2,U71+1,"")),""),"")</f>
        <v/>
      </c>
      <c r="V72" s="449" t="str">
        <f>IF(ISNUMBER(V71),IF((SUM(V$156:V157)+1)&lt;V$30,IF(V$38=3,MOD(V71,4)+1,IF(V$38=2,V71+1,"")),""),"")</f>
        <v/>
      </c>
      <c r="W72" s="449" t="str">
        <f>IF(ISNUMBER(W71),IF((SUM(W$156:W157)+1)&lt;W$30,IF(W$38=3,MOD(W71,4)+1,IF(W$38=2,W71+1,"")),""),"")</f>
        <v/>
      </c>
      <c r="X72" s="449" t="str">
        <f>IF(ISNUMBER(X71),IF((SUM(X$156:X157)+1)&lt;X$30,IF(X$38=3,MOD(X71,4)+1,IF(X$38=2,X71+1,"")),""),"")</f>
        <v/>
      </c>
    </row>
    <row r="73" spans="1:24" x14ac:dyDescent="0.2">
      <c r="A73" s="442"/>
      <c r="B73" s="442"/>
      <c r="C73" s="470">
        <v>4</v>
      </c>
      <c r="D73" s="449" t="str">
        <f>IF(ISNUMBER(D72),IF((SUM(D$156:D158)+1)&lt;D$30,IF(D$38=3,MOD(D72,4)+1,IF(D$38=2,D72+1,"")),""),"")</f>
        <v/>
      </c>
      <c r="E73" s="449" t="str">
        <f>IF(ISNUMBER(E72),IF((SUM(E$156:E158)+1)&lt;E$30,IF(E$38=3,MOD(E72,4)+1,IF(E$38=2,E72+1,"")),""),"")</f>
        <v/>
      </c>
      <c r="F73" s="449" t="str">
        <f>IF(ISNUMBER(F72),IF((SUM(F$156:F158)+1)&lt;F$30,IF(F$38=3,MOD(F72,4)+1,IF(F$38=2,F72+1,"")),""),"")</f>
        <v/>
      </c>
      <c r="G73" s="449" t="str">
        <f>IF(ISNUMBER(G72),IF((SUM(G$156:G158)+1)&lt;G$30,IF(G$38=3,MOD(G72,4)+1,IF(G$38=2,G72+1,"")),""),"")</f>
        <v/>
      </c>
      <c r="H73" s="449" t="str">
        <f>IF(ISNUMBER(H72),IF((SUM(H$156:H158)+1)&lt;H$30,IF(H$38=3,MOD(H72,4)+1,IF(H$38=2,H72+1,"")),""),"")</f>
        <v/>
      </c>
      <c r="I73" s="449" t="str">
        <f>IF(ISNUMBER(I72),IF((SUM(I$156:I158)+1)&lt;I$30,IF(I$38=3,MOD(I72,4)+1,IF(I$38=2,I72+1,"")),""),"")</f>
        <v/>
      </c>
      <c r="J73" s="449" t="str">
        <f>IF(ISNUMBER(J72),IF((SUM(J$156:J158)+1)&lt;J$30,IF(J$38=3,MOD(J72,4)+1,IF(J$38=2,J72+1,"")),""),"")</f>
        <v/>
      </c>
      <c r="K73" s="449" t="str">
        <f>IF(ISNUMBER(K72),IF((SUM(K$156:K158)+1)&lt;K$30,IF(K$38=3,MOD(K72,4)+1,IF(K$38=2,K72+1,"")),""),"")</f>
        <v/>
      </c>
      <c r="L73" s="449" t="str">
        <f>IF(ISNUMBER(L72),IF((SUM(L$156:L158)+1)&lt;L$30,IF(L$38=3,MOD(L72,4)+1,IF(L$38=2,L72+1,"")),""),"")</f>
        <v/>
      </c>
      <c r="M73" s="449" t="str">
        <f>IF(ISNUMBER(M72),IF((SUM(M$156:M158)+1)&lt;M$30,IF(M$38=3,MOD(M72,4)+1,IF(M$38=2,M72+1,"")),""),"")</f>
        <v/>
      </c>
      <c r="N73" s="449" t="str">
        <f>IF(ISNUMBER(N72),IF((SUM(N$156:N158)+1)&lt;N$30,IF(N$38=3,MOD(N72,4)+1,IF(N$38=2,N72+1,"")),""),"")</f>
        <v/>
      </c>
      <c r="O73" s="449" t="str">
        <f>IF(ISNUMBER(O72),IF((SUM(O$156:O158)+1)&lt;O$30,IF(O$38=3,MOD(O72,4)+1,IF(O$38=2,O72+1,"")),""),"")</f>
        <v/>
      </c>
      <c r="P73" s="449" t="str">
        <f>IF(ISNUMBER(P72),IF((SUM(P$156:P158)+1)&lt;P$30,IF(P$38=3,MOD(P72,4)+1,IF(P$38=2,P72+1,"")),""),"")</f>
        <v/>
      </c>
      <c r="Q73" s="449" t="str">
        <f>IF(ISNUMBER(Q72),IF((SUM(Q$156:Q158)+1)&lt;Q$30,IF(Q$38=3,MOD(Q72,4)+1,IF(Q$38=2,Q72+1,"")),""),"")</f>
        <v/>
      </c>
      <c r="R73" s="449" t="str">
        <f>IF(ISNUMBER(R72),IF((SUM(R$156:R158)+1)&lt;R$30,IF(R$38=3,MOD(R72,4)+1,IF(R$38=2,R72+1,"")),""),"")</f>
        <v/>
      </c>
      <c r="S73" s="449" t="str">
        <f>IF(ISNUMBER(S72),IF((SUM(S$156:S158)+1)&lt;S$30,IF(S$38=3,MOD(S72,4)+1,IF(S$38=2,S72+1,"")),""),"")</f>
        <v/>
      </c>
      <c r="T73" s="449" t="str">
        <f>IF(ISNUMBER(T72),IF((SUM(T$156:T158)+1)&lt;T$30,IF(T$38=3,MOD(T72,4)+1,IF(T$38=2,T72+1,"")),""),"")</f>
        <v/>
      </c>
      <c r="U73" s="449" t="str">
        <f>IF(ISNUMBER(U72),IF((SUM(U$156:U158)+1)&lt;U$30,IF(U$38=3,MOD(U72,4)+1,IF(U$38=2,U72+1,"")),""),"")</f>
        <v/>
      </c>
      <c r="V73" s="449" t="str">
        <f>IF(ISNUMBER(V72),IF((SUM(V$156:V158)+1)&lt;V$30,IF(V$38=3,MOD(V72,4)+1,IF(V$38=2,V72+1,"")),""),"")</f>
        <v/>
      </c>
      <c r="W73" s="449" t="str">
        <f>IF(ISNUMBER(W72),IF((SUM(W$156:W158)+1)&lt;W$30,IF(W$38=3,MOD(W72,4)+1,IF(W$38=2,W72+1,"")),""),"")</f>
        <v/>
      </c>
      <c r="X73" s="449" t="str">
        <f>IF(ISNUMBER(X72),IF((SUM(X$156:X158)+1)&lt;X$30,IF(X$38=3,MOD(X72,4)+1,IF(X$38=2,X72+1,"")),""),"")</f>
        <v/>
      </c>
    </row>
    <row r="74" spans="1:24" x14ac:dyDescent="0.2">
      <c r="A74" s="442"/>
      <c r="B74" s="442"/>
      <c r="C74" s="470">
        <v>5</v>
      </c>
      <c r="D74" s="449" t="str">
        <f>IF(ISNUMBER(D73),IF((SUM(D$156:D159)+1)&lt;D$30,IF(D$38=3,MOD(D73,4)+1,IF(D$38=2,D73+1,"")),""),"")</f>
        <v/>
      </c>
      <c r="E74" s="449" t="str">
        <f>IF(ISNUMBER(E73),IF((SUM(E$156:E159)+1)&lt;E$30,IF(E$38=3,MOD(E73,4)+1,IF(E$38=2,E73+1,"")),""),"")</f>
        <v/>
      </c>
      <c r="F74" s="449" t="str">
        <f>IF(ISNUMBER(F73),IF((SUM(F$156:F159)+1)&lt;F$30,IF(F$38=3,MOD(F73,4)+1,IF(F$38=2,F73+1,"")),""),"")</f>
        <v/>
      </c>
      <c r="G74" s="449" t="str">
        <f>IF(ISNUMBER(G73),IF((SUM(G$156:G159)+1)&lt;G$30,IF(G$38=3,MOD(G73,4)+1,IF(G$38=2,G73+1,"")),""),"")</f>
        <v/>
      </c>
      <c r="H74" s="449" t="str">
        <f>IF(ISNUMBER(H73),IF((SUM(H$156:H159)+1)&lt;H$30,IF(H$38=3,MOD(H73,4)+1,IF(H$38=2,H73+1,"")),""),"")</f>
        <v/>
      </c>
      <c r="I74" s="449" t="str">
        <f>IF(ISNUMBER(I73),IF((SUM(I$156:I159)+1)&lt;I$30,IF(I$38=3,MOD(I73,4)+1,IF(I$38=2,I73+1,"")),""),"")</f>
        <v/>
      </c>
      <c r="J74" s="449" t="str">
        <f>IF(ISNUMBER(J73),IF((SUM(J$156:J159)+1)&lt;J$30,IF(J$38=3,MOD(J73,4)+1,IF(J$38=2,J73+1,"")),""),"")</f>
        <v/>
      </c>
      <c r="K74" s="449" t="str">
        <f>IF(ISNUMBER(K73),IF((SUM(K$156:K159)+1)&lt;K$30,IF(K$38=3,MOD(K73,4)+1,IF(K$38=2,K73+1,"")),""),"")</f>
        <v/>
      </c>
      <c r="L74" s="449" t="str">
        <f>IF(ISNUMBER(L73),IF((SUM(L$156:L159)+1)&lt;L$30,IF(L$38=3,MOD(L73,4)+1,IF(L$38=2,L73+1,"")),""),"")</f>
        <v/>
      </c>
      <c r="M74" s="449" t="str">
        <f>IF(ISNUMBER(M73),IF((SUM(M$156:M159)+1)&lt;M$30,IF(M$38=3,MOD(M73,4)+1,IF(M$38=2,M73+1,"")),""),"")</f>
        <v/>
      </c>
      <c r="N74" s="449" t="str">
        <f>IF(ISNUMBER(N73),IF((SUM(N$156:N159)+1)&lt;N$30,IF(N$38=3,MOD(N73,4)+1,IF(N$38=2,N73+1,"")),""),"")</f>
        <v/>
      </c>
      <c r="O74" s="449" t="str">
        <f>IF(ISNUMBER(O73),IF((SUM(O$156:O159)+1)&lt;O$30,IF(O$38=3,MOD(O73,4)+1,IF(O$38=2,O73+1,"")),""),"")</f>
        <v/>
      </c>
      <c r="P74" s="449" t="str">
        <f>IF(ISNUMBER(P73),IF((SUM(P$156:P159)+1)&lt;P$30,IF(P$38=3,MOD(P73,4)+1,IF(P$38=2,P73+1,"")),""),"")</f>
        <v/>
      </c>
      <c r="Q74" s="449" t="str">
        <f>IF(ISNUMBER(Q73),IF((SUM(Q$156:Q159)+1)&lt;Q$30,IF(Q$38=3,MOD(Q73,4)+1,IF(Q$38=2,Q73+1,"")),""),"")</f>
        <v/>
      </c>
      <c r="R74" s="449" t="str">
        <f>IF(ISNUMBER(R73),IF((SUM(R$156:R159)+1)&lt;R$30,IF(R$38=3,MOD(R73,4)+1,IF(R$38=2,R73+1,"")),""),"")</f>
        <v/>
      </c>
      <c r="S74" s="449" t="str">
        <f>IF(ISNUMBER(S73),IF((SUM(S$156:S159)+1)&lt;S$30,IF(S$38=3,MOD(S73,4)+1,IF(S$38=2,S73+1,"")),""),"")</f>
        <v/>
      </c>
      <c r="T74" s="449" t="str">
        <f>IF(ISNUMBER(T73),IF((SUM(T$156:T159)+1)&lt;T$30,IF(T$38=3,MOD(T73,4)+1,IF(T$38=2,T73+1,"")),""),"")</f>
        <v/>
      </c>
      <c r="U74" s="449" t="str">
        <f>IF(ISNUMBER(U73),IF((SUM(U$156:U159)+1)&lt;U$30,IF(U$38=3,MOD(U73,4)+1,IF(U$38=2,U73+1,"")),""),"")</f>
        <v/>
      </c>
      <c r="V74" s="449" t="str">
        <f>IF(ISNUMBER(V73),IF((SUM(V$156:V159)+1)&lt;V$30,IF(V$38=3,MOD(V73,4)+1,IF(V$38=2,V73+1,"")),""),"")</f>
        <v/>
      </c>
      <c r="W74" s="449" t="str">
        <f>IF(ISNUMBER(W73),IF((SUM(W$156:W159)+1)&lt;W$30,IF(W$38=3,MOD(W73,4)+1,IF(W$38=2,W73+1,"")),""),"")</f>
        <v/>
      </c>
      <c r="X74" s="449" t="str">
        <f>IF(ISNUMBER(X73),IF((SUM(X$156:X159)+1)&lt;X$30,IF(X$38=3,MOD(X73,4)+1,IF(X$38=2,X73+1,"")),""),"")</f>
        <v/>
      </c>
    </row>
    <row r="75" spans="1:24" x14ac:dyDescent="0.2">
      <c r="A75" s="442"/>
      <c r="B75" s="442"/>
      <c r="C75" s="470">
        <v>6</v>
      </c>
      <c r="D75" s="449" t="str">
        <f>IF(ISNUMBER(D74),IF((SUM(D$156:D160)+1)&lt;D$30,IF(D$38=3,MOD(D74,4)+1,IF(D$38=2,D74+1,"")),""),"")</f>
        <v/>
      </c>
      <c r="E75" s="449" t="str">
        <f>IF(ISNUMBER(E74),IF((SUM(E$156:E160)+1)&lt;E$30,IF(E$38=3,MOD(E74,4)+1,IF(E$38=2,E74+1,"")),""),"")</f>
        <v/>
      </c>
      <c r="F75" s="449" t="str">
        <f>IF(ISNUMBER(F74),IF((SUM(F$156:F160)+1)&lt;F$30,IF(F$38=3,MOD(F74,4)+1,IF(F$38=2,F74+1,"")),""),"")</f>
        <v/>
      </c>
      <c r="G75" s="449" t="str">
        <f>IF(ISNUMBER(G74),IF((SUM(G$156:G160)+1)&lt;G$30,IF(G$38=3,MOD(G74,4)+1,IF(G$38=2,G74+1,"")),""),"")</f>
        <v/>
      </c>
      <c r="H75" s="449" t="str">
        <f>IF(ISNUMBER(H74),IF((SUM(H$156:H160)+1)&lt;H$30,IF(H$38=3,MOD(H74,4)+1,IF(H$38=2,H74+1,"")),""),"")</f>
        <v/>
      </c>
      <c r="I75" s="449" t="str">
        <f>IF(ISNUMBER(I74),IF((SUM(I$156:I160)+1)&lt;I$30,IF(I$38=3,MOD(I74,4)+1,IF(I$38=2,I74+1,"")),""),"")</f>
        <v/>
      </c>
      <c r="J75" s="449" t="str">
        <f>IF(ISNUMBER(J74),IF((SUM(J$156:J160)+1)&lt;J$30,IF(J$38=3,MOD(J74,4)+1,IF(J$38=2,J74+1,"")),""),"")</f>
        <v/>
      </c>
      <c r="K75" s="449" t="str">
        <f>IF(ISNUMBER(K74),IF((SUM(K$156:K160)+1)&lt;K$30,IF(K$38=3,MOD(K74,4)+1,IF(K$38=2,K74+1,"")),""),"")</f>
        <v/>
      </c>
      <c r="L75" s="449" t="str">
        <f>IF(ISNUMBER(L74),IF((SUM(L$156:L160)+1)&lt;L$30,IF(L$38=3,MOD(L74,4)+1,IF(L$38=2,L74+1,"")),""),"")</f>
        <v/>
      </c>
      <c r="M75" s="449" t="str">
        <f>IF(ISNUMBER(M74),IF((SUM(M$156:M160)+1)&lt;M$30,IF(M$38=3,MOD(M74,4)+1,IF(M$38=2,M74+1,"")),""),"")</f>
        <v/>
      </c>
      <c r="N75" s="449" t="str">
        <f>IF(ISNUMBER(N74),IF((SUM(N$156:N160)+1)&lt;N$30,IF(N$38=3,MOD(N74,4)+1,IF(N$38=2,N74+1,"")),""),"")</f>
        <v/>
      </c>
      <c r="O75" s="449" t="str">
        <f>IF(ISNUMBER(O74),IF((SUM(O$156:O160)+1)&lt;O$30,IF(O$38=3,MOD(O74,4)+1,IF(O$38=2,O74+1,"")),""),"")</f>
        <v/>
      </c>
      <c r="P75" s="449" t="str">
        <f>IF(ISNUMBER(P74),IF((SUM(P$156:P160)+1)&lt;P$30,IF(P$38=3,MOD(P74,4)+1,IF(P$38=2,P74+1,"")),""),"")</f>
        <v/>
      </c>
      <c r="Q75" s="449" t="str">
        <f>IF(ISNUMBER(Q74),IF((SUM(Q$156:Q160)+1)&lt;Q$30,IF(Q$38=3,MOD(Q74,4)+1,IF(Q$38=2,Q74+1,"")),""),"")</f>
        <v/>
      </c>
      <c r="R75" s="449" t="str">
        <f>IF(ISNUMBER(R74),IF((SUM(R$156:R160)+1)&lt;R$30,IF(R$38=3,MOD(R74,4)+1,IF(R$38=2,R74+1,"")),""),"")</f>
        <v/>
      </c>
      <c r="S75" s="449" t="str">
        <f>IF(ISNUMBER(S74),IF((SUM(S$156:S160)+1)&lt;S$30,IF(S$38=3,MOD(S74,4)+1,IF(S$38=2,S74+1,"")),""),"")</f>
        <v/>
      </c>
      <c r="T75" s="449" t="str">
        <f>IF(ISNUMBER(T74),IF((SUM(T$156:T160)+1)&lt;T$30,IF(T$38=3,MOD(T74,4)+1,IF(T$38=2,T74+1,"")),""),"")</f>
        <v/>
      </c>
      <c r="U75" s="449" t="str">
        <f>IF(ISNUMBER(U74),IF((SUM(U$156:U160)+1)&lt;U$30,IF(U$38=3,MOD(U74,4)+1,IF(U$38=2,U74+1,"")),""),"")</f>
        <v/>
      </c>
      <c r="V75" s="449" t="str">
        <f>IF(ISNUMBER(V74),IF((SUM(V$156:V160)+1)&lt;V$30,IF(V$38=3,MOD(V74,4)+1,IF(V$38=2,V74+1,"")),""),"")</f>
        <v/>
      </c>
      <c r="W75" s="449" t="str">
        <f>IF(ISNUMBER(W74),IF((SUM(W$156:W160)+1)&lt;W$30,IF(W$38=3,MOD(W74,4)+1,IF(W$38=2,W74+1,"")),""),"")</f>
        <v/>
      </c>
      <c r="X75" s="449" t="str">
        <f>IF(ISNUMBER(X74),IF((SUM(X$156:X160)+1)&lt;X$30,IF(X$38=3,MOD(X74,4)+1,IF(X$38=2,X74+1,"")),""),"")</f>
        <v/>
      </c>
    </row>
    <row r="76" spans="1:24" x14ac:dyDescent="0.2">
      <c r="A76" s="442"/>
      <c r="B76" s="442"/>
      <c r="C76" s="470">
        <v>7</v>
      </c>
      <c r="D76" s="449" t="str">
        <f>IF(ISNUMBER(D75),IF((SUM(D$156:D161)+1)&lt;D$30,IF(D$38=3,MOD(D75,4)+1,IF(D$38=2,D75+1,"")),""),"")</f>
        <v/>
      </c>
      <c r="E76" s="449" t="str">
        <f>IF(ISNUMBER(E75),IF((SUM(E$156:E161)+1)&lt;E$30,IF(E$38=3,MOD(E75,4)+1,IF(E$38=2,E75+1,"")),""),"")</f>
        <v/>
      </c>
      <c r="F76" s="449" t="str">
        <f>IF(ISNUMBER(F75),IF((SUM(F$156:F161)+1)&lt;F$30,IF(F$38=3,MOD(F75,4)+1,IF(F$38=2,F75+1,"")),""),"")</f>
        <v/>
      </c>
      <c r="G76" s="449" t="str">
        <f>IF(ISNUMBER(G75),IF((SUM(G$156:G161)+1)&lt;G$30,IF(G$38=3,MOD(G75,4)+1,IF(G$38=2,G75+1,"")),""),"")</f>
        <v/>
      </c>
      <c r="H76" s="449" t="str">
        <f>IF(ISNUMBER(H75),IF((SUM(H$156:H161)+1)&lt;H$30,IF(H$38=3,MOD(H75,4)+1,IF(H$38=2,H75+1,"")),""),"")</f>
        <v/>
      </c>
      <c r="I76" s="449" t="str">
        <f>IF(ISNUMBER(I75),IF((SUM(I$156:I161)+1)&lt;I$30,IF(I$38=3,MOD(I75,4)+1,IF(I$38=2,I75+1,"")),""),"")</f>
        <v/>
      </c>
      <c r="J76" s="449" t="str">
        <f>IF(ISNUMBER(J75),IF((SUM(J$156:J161)+1)&lt;J$30,IF(J$38=3,MOD(J75,4)+1,IF(J$38=2,J75+1,"")),""),"")</f>
        <v/>
      </c>
      <c r="K76" s="449" t="str">
        <f>IF(ISNUMBER(K75),IF((SUM(K$156:K161)+1)&lt;K$30,IF(K$38=3,MOD(K75,4)+1,IF(K$38=2,K75+1,"")),""),"")</f>
        <v/>
      </c>
      <c r="L76" s="449" t="str">
        <f>IF(ISNUMBER(L75),IF((SUM(L$156:L161)+1)&lt;L$30,IF(L$38=3,MOD(L75,4)+1,IF(L$38=2,L75+1,"")),""),"")</f>
        <v/>
      </c>
      <c r="M76" s="449" t="str">
        <f>IF(ISNUMBER(M75),IF((SUM(M$156:M161)+1)&lt;M$30,IF(M$38=3,MOD(M75,4)+1,IF(M$38=2,M75+1,"")),""),"")</f>
        <v/>
      </c>
      <c r="N76" s="449" t="str">
        <f>IF(ISNUMBER(N75),IF((SUM(N$156:N161)+1)&lt;N$30,IF(N$38=3,MOD(N75,4)+1,IF(N$38=2,N75+1,"")),""),"")</f>
        <v/>
      </c>
      <c r="O76" s="449" t="str">
        <f>IF(ISNUMBER(O75),IF((SUM(O$156:O161)+1)&lt;O$30,IF(O$38=3,MOD(O75,4)+1,IF(O$38=2,O75+1,"")),""),"")</f>
        <v/>
      </c>
      <c r="P76" s="449" t="str">
        <f>IF(ISNUMBER(P75),IF((SUM(P$156:P161)+1)&lt;P$30,IF(P$38=3,MOD(P75,4)+1,IF(P$38=2,P75+1,"")),""),"")</f>
        <v/>
      </c>
      <c r="Q76" s="449" t="str">
        <f>IF(ISNUMBER(Q75),IF((SUM(Q$156:Q161)+1)&lt;Q$30,IF(Q$38=3,MOD(Q75,4)+1,IF(Q$38=2,Q75+1,"")),""),"")</f>
        <v/>
      </c>
      <c r="R76" s="449" t="str">
        <f>IF(ISNUMBER(R75),IF((SUM(R$156:R161)+1)&lt;R$30,IF(R$38=3,MOD(R75,4)+1,IF(R$38=2,R75+1,"")),""),"")</f>
        <v/>
      </c>
      <c r="S76" s="449" t="str">
        <f>IF(ISNUMBER(S75),IF((SUM(S$156:S161)+1)&lt;S$30,IF(S$38=3,MOD(S75,4)+1,IF(S$38=2,S75+1,"")),""),"")</f>
        <v/>
      </c>
      <c r="T76" s="449" t="str">
        <f>IF(ISNUMBER(T75),IF((SUM(T$156:T161)+1)&lt;T$30,IF(T$38=3,MOD(T75,4)+1,IF(T$38=2,T75+1,"")),""),"")</f>
        <v/>
      </c>
      <c r="U76" s="449" t="str">
        <f>IF(ISNUMBER(U75),IF((SUM(U$156:U161)+1)&lt;U$30,IF(U$38=3,MOD(U75,4)+1,IF(U$38=2,U75+1,"")),""),"")</f>
        <v/>
      </c>
      <c r="V76" s="449" t="str">
        <f>IF(ISNUMBER(V75),IF((SUM(V$156:V161)+1)&lt;V$30,IF(V$38=3,MOD(V75,4)+1,IF(V$38=2,V75+1,"")),""),"")</f>
        <v/>
      </c>
      <c r="W76" s="449" t="str">
        <f>IF(ISNUMBER(W75),IF((SUM(W$156:W161)+1)&lt;W$30,IF(W$38=3,MOD(W75,4)+1,IF(W$38=2,W75+1,"")),""),"")</f>
        <v/>
      </c>
      <c r="X76" s="449" t="str">
        <f>IF(ISNUMBER(X75),IF((SUM(X$156:X161)+1)&lt;X$30,IF(X$38=3,MOD(X75,4)+1,IF(X$38=2,X75+1,"")),""),"")</f>
        <v/>
      </c>
    </row>
    <row r="77" spans="1:24" x14ac:dyDescent="0.2">
      <c r="A77" s="442"/>
      <c r="B77" s="442"/>
      <c r="C77" s="470">
        <v>8</v>
      </c>
      <c r="D77" s="449" t="str">
        <f>IF(ISNUMBER(D76),IF((SUM(D$156:D162)+1)&lt;D$30,IF(D$38=3,MOD(D76,4)+1,IF(D$38=2,D76+1,"")),""),"")</f>
        <v/>
      </c>
      <c r="E77" s="449" t="str">
        <f>IF(ISNUMBER(E76),IF((SUM(E$156:E162)+1)&lt;E$30,IF(E$38=3,MOD(E76,4)+1,IF(E$38=2,E76+1,"")),""),"")</f>
        <v/>
      </c>
      <c r="F77" s="449" t="str">
        <f>IF(ISNUMBER(F76),IF((SUM(F$156:F162)+1)&lt;F$30,IF(F$38=3,MOD(F76,4)+1,IF(F$38=2,F76+1,"")),""),"")</f>
        <v/>
      </c>
      <c r="G77" s="449" t="str">
        <f>IF(ISNUMBER(G76),IF((SUM(G$156:G162)+1)&lt;G$30,IF(G$38=3,MOD(G76,4)+1,IF(G$38=2,G76+1,"")),""),"")</f>
        <v/>
      </c>
      <c r="H77" s="449" t="str">
        <f>IF(ISNUMBER(H76),IF((SUM(H$156:H162)+1)&lt;H$30,IF(H$38=3,MOD(H76,4)+1,IF(H$38=2,H76+1,"")),""),"")</f>
        <v/>
      </c>
      <c r="I77" s="449" t="str">
        <f>IF(ISNUMBER(I76),IF((SUM(I$156:I162)+1)&lt;I$30,IF(I$38=3,MOD(I76,4)+1,IF(I$38=2,I76+1,"")),""),"")</f>
        <v/>
      </c>
      <c r="J77" s="449" t="str">
        <f>IF(ISNUMBER(J76),IF((SUM(J$156:J162)+1)&lt;J$30,IF(J$38=3,MOD(J76,4)+1,IF(J$38=2,J76+1,"")),""),"")</f>
        <v/>
      </c>
      <c r="K77" s="449" t="str">
        <f>IF(ISNUMBER(K76),IF((SUM(K$156:K162)+1)&lt;K$30,IF(K$38=3,MOD(K76,4)+1,IF(K$38=2,K76+1,"")),""),"")</f>
        <v/>
      </c>
      <c r="L77" s="449" t="str">
        <f>IF(ISNUMBER(L76),IF((SUM(L$156:L162)+1)&lt;L$30,IF(L$38=3,MOD(L76,4)+1,IF(L$38=2,L76+1,"")),""),"")</f>
        <v/>
      </c>
      <c r="M77" s="449" t="str">
        <f>IF(ISNUMBER(M76),IF((SUM(M$156:M162)+1)&lt;M$30,IF(M$38=3,MOD(M76,4)+1,IF(M$38=2,M76+1,"")),""),"")</f>
        <v/>
      </c>
      <c r="N77" s="449" t="str">
        <f>IF(ISNUMBER(N76),IF((SUM(N$156:N162)+1)&lt;N$30,IF(N$38=3,MOD(N76,4)+1,IF(N$38=2,N76+1,"")),""),"")</f>
        <v/>
      </c>
      <c r="O77" s="449" t="str">
        <f>IF(ISNUMBER(O76),IF((SUM(O$156:O162)+1)&lt;O$30,IF(O$38=3,MOD(O76,4)+1,IF(O$38=2,O76+1,"")),""),"")</f>
        <v/>
      </c>
      <c r="P77" s="449" t="str">
        <f>IF(ISNUMBER(P76),IF((SUM(P$156:P162)+1)&lt;P$30,IF(P$38=3,MOD(P76,4)+1,IF(P$38=2,P76+1,"")),""),"")</f>
        <v/>
      </c>
      <c r="Q77" s="449" t="str">
        <f>IF(ISNUMBER(Q76),IF((SUM(Q$156:Q162)+1)&lt;Q$30,IF(Q$38=3,MOD(Q76,4)+1,IF(Q$38=2,Q76+1,"")),""),"")</f>
        <v/>
      </c>
      <c r="R77" s="449" t="str">
        <f>IF(ISNUMBER(R76),IF((SUM(R$156:R162)+1)&lt;R$30,IF(R$38=3,MOD(R76,4)+1,IF(R$38=2,R76+1,"")),""),"")</f>
        <v/>
      </c>
      <c r="S77" s="449" t="str">
        <f>IF(ISNUMBER(S76),IF((SUM(S$156:S162)+1)&lt;S$30,IF(S$38=3,MOD(S76,4)+1,IF(S$38=2,S76+1,"")),""),"")</f>
        <v/>
      </c>
      <c r="T77" s="449" t="str">
        <f>IF(ISNUMBER(T76),IF((SUM(T$156:T162)+1)&lt;T$30,IF(T$38=3,MOD(T76,4)+1,IF(T$38=2,T76+1,"")),""),"")</f>
        <v/>
      </c>
      <c r="U77" s="449" t="str">
        <f>IF(ISNUMBER(U76),IF((SUM(U$156:U162)+1)&lt;U$30,IF(U$38=3,MOD(U76,4)+1,IF(U$38=2,U76+1,"")),""),"")</f>
        <v/>
      </c>
      <c r="V77" s="449" t="str">
        <f>IF(ISNUMBER(V76),IF((SUM(V$156:V162)+1)&lt;V$30,IF(V$38=3,MOD(V76,4)+1,IF(V$38=2,V76+1,"")),""),"")</f>
        <v/>
      </c>
      <c r="W77" s="449" t="str">
        <f>IF(ISNUMBER(W76),IF((SUM(W$156:W162)+1)&lt;W$30,IF(W$38=3,MOD(W76,4)+1,IF(W$38=2,W76+1,"")),""),"")</f>
        <v/>
      </c>
      <c r="X77" s="449" t="str">
        <f>IF(ISNUMBER(X76),IF((SUM(X$156:X162)+1)&lt;X$30,IF(X$38=3,MOD(X76,4)+1,IF(X$38=2,X76+1,"")),""),"")</f>
        <v/>
      </c>
    </row>
    <row r="78" spans="1:24" x14ac:dyDescent="0.2">
      <c r="A78" s="442"/>
      <c r="B78" s="442"/>
      <c r="C78" s="470">
        <v>9</v>
      </c>
      <c r="D78" s="449" t="str">
        <f>IF(ISNUMBER(D77),IF((SUM(D$156:D163)+1)&lt;D$30,IF(D$38=3,MOD(D77,4)+1,IF(D$38=2,D77+1,"")),""),"")</f>
        <v/>
      </c>
      <c r="E78" s="449" t="str">
        <f>IF(ISNUMBER(E77),IF((SUM(E$156:E163)+1)&lt;E$30,IF(E$38=3,MOD(E77,4)+1,IF(E$38=2,E77+1,"")),""),"")</f>
        <v/>
      </c>
      <c r="F78" s="449" t="str">
        <f>IF(ISNUMBER(F77),IF((SUM(F$156:F163)+1)&lt;F$30,IF(F$38=3,MOD(F77,4)+1,IF(F$38=2,F77+1,"")),""),"")</f>
        <v/>
      </c>
      <c r="G78" s="449" t="str">
        <f>IF(ISNUMBER(G77),IF((SUM(G$156:G163)+1)&lt;G$30,IF(G$38=3,MOD(G77,4)+1,IF(G$38=2,G77+1,"")),""),"")</f>
        <v/>
      </c>
      <c r="H78" s="449" t="str">
        <f>IF(ISNUMBER(H77),IF((SUM(H$156:H163)+1)&lt;H$30,IF(H$38=3,MOD(H77,4)+1,IF(H$38=2,H77+1,"")),""),"")</f>
        <v/>
      </c>
      <c r="I78" s="449" t="str">
        <f>IF(ISNUMBER(I77),IF((SUM(I$156:I163)+1)&lt;I$30,IF(I$38=3,MOD(I77,4)+1,IF(I$38=2,I77+1,"")),""),"")</f>
        <v/>
      </c>
      <c r="J78" s="449" t="str">
        <f>IF(ISNUMBER(J77),IF((SUM(J$156:J163)+1)&lt;J$30,IF(J$38=3,MOD(J77,4)+1,IF(J$38=2,J77+1,"")),""),"")</f>
        <v/>
      </c>
      <c r="K78" s="449" t="str">
        <f>IF(ISNUMBER(K77),IF((SUM(K$156:K163)+1)&lt;K$30,IF(K$38=3,MOD(K77,4)+1,IF(K$38=2,K77+1,"")),""),"")</f>
        <v/>
      </c>
      <c r="L78" s="449" t="str">
        <f>IF(ISNUMBER(L77),IF((SUM(L$156:L163)+1)&lt;L$30,IF(L$38=3,MOD(L77,4)+1,IF(L$38=2,L77+1,"")),""),"")</f>
        <v/>
      </c>
      <c r="M78" s="449" t="str">
        <f>IF(ISNUMBER(M77),IF((SUM(M$156:M163)+1)&lt;M$30,IF(M$38=3,MOD(M77,4)+1,IF(M$38=2,M77+1,"")),""),"")</f>
        <v/>
      </c>
      <c r="N78" s="449" t="str">
        <f>IF(ISNUMBER(N77),IF((SUM(N$156:N163)+1)&lt;N$30,IF(N$38=3,MOD(N77,4)+1,IF(N$38=2,N77+1,"")),""),"")</f>
        <v/>
      </c>
      <c r="O78" s="449" t="str">
        <f>IF(ISNUMBER(O77),IF((SUM(O$156:O163)+1)&lt;O$30,IF(O$38=3,MOD(O77,4)+1,IF(O$38=2,O77+1,"")),""),"")</f>
        <v/>
      </c>
      <c r="P78" s="449" t="str">
        <f>IF(ISNUMBER(P77),IF((SUM(P$156:P163)+1)&lt;P$30,IF(P$38=3,MOD(P77,4)+1,IF(P$38=2,P77+1,"")),""),"")</f>
        <v/>
      </c>
      <c r="Q78" s="449" t="str">
        <f>IF(ISNUMBER(Q77),IF((SUM(Q$156:Q163)+1)&lt;Q$30,IF(Q$38=3,MOD(Q77,4)+1,IF(Q$38=2,Q77+1,"")),""),"")</f>
        <v/>
      </c>
      <c r="R78" s="449" t="str">
        <f>IF(ISNUMBER(R77),IF((SUM(R$156:R163)+1)&lt;R$30,IF(R$38=3,MOD(R77,4)+1,IF(R$38=2,R77+1,"")),""),"")</f>
        <v/>
      </c>
      <c r="S78" s="449" t="str">
        <f>IF(ISNUMBER(S77),IF((SUM(S$156:S163)+1)&lt;S$30,IF(S$38=3,MOD(S77,4)+1,IF(S$38=2,S77+1,"")),""),"")</f>
        <v/>
      </c>
      <c r="T78" s="449" t="str">
        <f>IF(ISNUMBER(T77),IF((SUM(T$156:T163)+1)&lt;T$30,IF(T$38=3,MOD(T77,4)+1,IF(T$38=2,T77+1,"")),""),"")</f>
        <v/>
      </c>
      <c r="U78" s="449" t="str">
        <f>IF(ISNUMBER(U77),IF((SUM(U$156:U163)+1)&lt;U$30,IF(U$38=3,MOD(U77,4)+1,IF(U$38=2,U77+1,"")),""),"")</f>
        <v/>
      </c>
      <c r="V78" s="449" t="str">
        <f>IF(ISNUMBER(V77),IF((SUM(V$156:V163)+1)&lt;V$30,IF(V$38=3,MOD(V77,4)+1,IF(V$38=2,V77+1,"")),""),"")</f>
        <v/>
      </c>
      <c r="W78" s="449" t="str">
        <f>IF(ISNUMBER(W77),IF((SUM(W$156:W163)+1)&lt;W$30,IF(W$38=3,MOD(W77,4)+1,IF(W$38=2,W77+1,"")),""),"")</f>
        <v/>
      </c>
      <c r="X78" s="449" t="str">
        <f>IF(ISNUMBER(X77),IF((SUM(X$156:X163)+1)&lt;X$30,IF(X$38=3,MOD(X77,4)+1,IF(X$38=2,X77+1,"")),""),"")</f>
        <v/>
      </c>
    </row>
    <row r="79" spans="1:24" x14ac:dyDescent="0.2">
      <c r="A79" s="442"/>
      <c r="B79" s="442"/>
      <c r="C79" s="470">
        <v>10</v>
      </c>
      <c r="D79" s="449" t="str">
        <f>IF(ISNUMBER(D78),IF((SUM(D$156:D164)+1)&lt;D$30,IF(D$38=3,MOD(D78,4)+1,IF(D$38=2,D78+1,"")),""),"")</f>
        <v/>
      </c>
      <c r="E79" s="449" t="str">
        <f>IF(ISNUMBER(E78),IF((SUM(E$156:E164)+1)&lt;E$30,IF(E$38=3,MOD(E78,4)+1,IF(E$38=2,E78+1,"")),""),"")</f>
        <v/>
      </c>
      <c r="F79" s="449" t="str">
        <f>IF(ISNUMBER(F78),IF((SUM(F$156:F164)+1)&lt;F$30,IF(F$38=3,MOD(F78,4)+1,IF(F$38=2,F78+1,"")),""),"")</f>
        <v/>
      </c>
      <c r="G79" s="449" t="str">
        <f>IF(ISNUMBER(G78),IF((SUM(G$156:G164)+1)&lt;G$30,IF(G$38=3,MOD(G78,4)+1,IF(G$38=2,G78+1,"")),""),"")</f>
        <v/>
      </c>
      <c r="H79" s="449" t="str">
        <f>IF(ISNUMBER(H78),IF((SUM(H$156:H164)+1)&lt;H$30,IF(H$38=3,MOD(H78,4)+1,IF(H$38=2,H78+1,"")),""),"")</f>
        <v/>
      </c>
      <c r="I79" s="449" t="str">
        <f>IF(ISNUMBER(I78),IF((SUM(I$156:I164)+1)&lt;I$30,IF(I$38=3,MOD(I78,4)+1,IF(I$38=2,I78+1,"")),""),"")</f>
        <v/>
      </c>
      <c r="J79" s="449" t="str">
        <f>IF(ISNUMBER(J78),IF((SUM(J$156:J164)+1)&lt;J$30,IF(J$38=3,MOD(J78,4)+1,IF(J$38=2,J78+1,"")),""),"")</f>
        <v/>
      </c>
      <c r="K79" s="449" t="str">
        <f>IF(ISNUMBER(K78),IF((SUM(K$156:K164)+1)&lt;K$30,IF(K$38=3,MOD(K78,4)+1,IF(K$38=2,K78+1,"")),""),"")</f>
        <v/>
      </c>
      <c r="L79" s="449" t="str">
        <f>IF(ISNUMBER(L78),IF((SUM(L$156:L164)+1)&lt;L$30,IF(L$38=3,MOD(L78,4)+1,IF(L$38=2,L78+1,"")),""),"")</f>
        <v/>
      </c>
      <c r="M79" s="449" t="str">
        <f>IF(ISNUMBER(M78),IF((SUM(M$156:M164)+1)&lt;M$30,IF(M$38=3,MOD(M78,4)+1,IF(M$38=2,M78+1,"")),""),"")</f>
        <v/>
      </c>
      <c r="N79" s="449" t="str">
        <f>IF(ISNUMBER(N78),IF((SUM(N$156:N164)+1)&lt;N$30,IF(N$38=3,MOD(N78,4)+1,IF(N$38=2,N78+1,"")),""),"")</f>
        <v/>
      </c>
      <c r="O79" s="449" t="str">
        <f>IF(ISNUMBER(O78),IF((SUM(O$156:O164)+1)&lt;O$30,IF(O$38=3,MOD(O78,4)+1,IF(O$38=2,O78+1,"")),""),"")</f>
        <v/>
      </c>
      <c r="P79" s="449" t="str">
        <f>IF(ISNUMBER(P78),IF((SUM(P$156:P164)+1)&lt;P$30,IF(P$38=3,MOD(P78,4)+1,IF(P$38=2,P78+1,"")),""),"")</f>
        <v/>
      </c>
      <c r="Q79" s="449" t="str">
        <f>IF(ISNUMBER(Q78),IF((SUM(Q$156:Q164)+1)&lt;Q$30,IF(Q$38=3,MOD(Q78,4)+1,IF(Q$38=2,Q78+1,"")),""),"")</f>
        <v/>
      </c>
      <c r="R79" s="449" t="str">
        <f>IF(ISNUMBER(R78),IF((SUM(R$156:R164)+1)&lt;R$30,IF(R$38=3,MOD(R78,4)+1,IF(R$38=2,R78+1,"")),""),"")</f>
        <v/>
      </c>
      <c r="S79" s="449" t="str">
        <f>IF(ISNUMBER(S78),IF((SUM(S$156:S164)+1)&lt;S$30,IF(S$38=3,MOD(S78,4)+1,IF(S$38=2,S78+1,"")),""),"")</f>
        <v/>
      </c>
      <c r="T79" s="449" t="str">
        <f>IF(ISNUMBER(T78),IF((SUM(T$156:T164)+1)&lt;T$30,IF(T$38=3,MOD(T78,4)+1,IF(T$38=2,T78+1,"")),""),"")</f>
        <v/>
      </c>
      <c r="U79" s="449" t="str">
        <f>IF(ISNUMBER(U78),IF((SUM(U$156:U164)+1)&lt;U$30,IF(U$38=3,MOD(U78,4)+1,IF(U$38=2,U78+1,"")),""),"")</f>
        <v/>
      </c>
      <c r="V79" s="449" t="str">
        <f>IF(ISNUMBER(V78),IF((SUM(V$156:V164)+1)&lt;V$30,IF(V$38=3,MOD(V78,4)+1,IF(V$38=2,V78+1,"")),""),"")</f>
        <v/>
      </c>
      <c r="W79" s="449" t="str">
        <f>IF(ISNUMBER(W78),IF((SUM(W$156:W164)+1)&lt;W$30,IF(W$38=3,MOD(W78,4)+1,IF(W$38=2,W78+1,"")),""),"")</f>
        <v/>
      </c>
      <c r="X79" s="449" t="str">
        <f>IF(ISNUMBER(X78),IF((SUM(X$156:X164)+1)&lt;X$30,IF(X$38=3,MOD(X78,4)+1,IF(X$38=2,X78+1,"")),""),"")</f>
        <v/>
      </c>
    </row>
    <row r="80" spans="1:24" x14ac:dyDescent="0.2">
      <c r="A80" s="442"/>
      <c r="B80" s="442"/>
      <c r="C80" s="470">
        <v>11</v>
      </c>
      <c r="D80" s="449" t="str">
        <f>IF(ISNUMBER(D79),IF((SUM(D$156:D165)+1)&lt;D$30,IF(D$38=3,MOD(D79,4)+1,IF(D$38=2,D79+1,"")),""),"")</f>
        <v/>
      </c>
      <c r="E80" s="449" t="str">
        <f>IF(ISNUMBER(E79),IF((SUM(E$156:E165)+1)&lt;E$30,IF(E$38=3,MOD(E79,4)+1,IF(E$38=2,E79+1,"")),""),"")</f>
        <v/>
      </c>
      <c r="F80" s="449" t="str">
        <f>IF(ISNUMBER(F79),IF((SUM(F$156:F165)+1)&lt;F$30,IF(F$38=3,MOD(F79,4)+1,IF(F$38=2,F79+1,"")),""),"")</f>
        <v/>
      </c>
      <c r="G80" s="449" t="str">
        <f>IF(ISNUMBER(G79),IF((SUM(G$156:G165)+1)&lt;G$30,IF(G$38=3,MOD(G79,4)+1,IF(G$38=2,G79+1,"")),""),"")</f>
        <v/>
      </c>
      <c r="H80" s="449" t="str">
        <f>IF(ISNUMBER(H79),IF((SUM(H$156:H165)+1)&lt;H$30,IF(H$38=3,MOD(H79,4)+1,IF(H$38=2,H79+1,"")),""),"")</f>
        <v/>
      </c>
      <c r="I80" s="449" t="str">
        <f>IF(ISNUMBER(I79),IF((SUM(I$156:I165)+1)&lt;I$30,IF(I$38=3,MOD(I79,4)+1,IF(I$38=2,I79+1,"")),""),"")</f>
        <v/>
      </c>
      <c r="J80" s="449" t="str">
        <f>IF(ISNUMBER(J79),IF((SUM(J$156:J165)+1)&lt;J$30,IF(J$38=3,MOD(J79,4)+1,IF(J$38=2,J79+1,"")),""),"")</f>
        <v/>
      </c>
      <c r="K80" s="449" t="str">
        <f>IF(ISNUMBER(K79),IF((SUM(K$156:K165)+1)&lt;K$30,IF(K$38=3,MOD(K79,4)+1,IF(K$38=2,K79+1,"")),""),"")</f>
        <v/>
      </c>
      <c r="L80" s="449" t="str">
        <f>IF(ISNUMBER(L79),IF((SUM(L$156:L165)+1)&lt;L$30,IF(L$38=3,MOD(L79,4)+1,IF(L$38=2,L79+1,"")),""),"")</f>
        <v/>
      </c>
      <c r="M80" s="449" t="str">
        <f>IF(ISNUMBER(M79),IF((SUM(M$156:M165)+1)&lt;M$30,IF(M$38=3,MOD(M79,4)+1,IF(M$38=2,M79+1,"")),""),"")</f>
        <v/>
      </c>
      <c r="N80" s="449" t="str">
        <f>IF(ISNUMBER(N79),IF((SUM(N$156:N165)+1)&lt;N$30,IF(N$38=3,MOD(N79,4)+1,IF(N$38=2,N79+1,"")),""),"")</f>
        <v/>
      </c>
      <c r="O80" s="449" t="str">
        <f>IF(ISNUMBER(O79),IF((SUM(O$156:O165)+1)&lt;O$30,IF(O$38=3,MOD(O79,4)+1,IF(O$38=2,O79+1,"")),""),"")</f>
        <v/>
      </c>
      <c r="P80" s="449" t="str">
        <f>IF(ISNUMBER(P79),IF((SUM(P$156:P165)+1)&lt;P$30,IF(P$38=3,MOD(P79,4)+1,IF(P$38=2,P79+1,"")),""),"")</f>
        <v/>
      </c>
      <c r="Q80" s="449" t="str">
        <f>IF(ISNUMBER(Q79),IF((SUM(Q$156:Q165)+1)&lt;Q$30,IF(Q$38=3,MOD(Q79,4)+1,IF(Q$38=2,Q79+1,"")),""),"")</f>
        <v/>
      </c>
      <c r="R80" s="449" t="str">
        <f>IF(ISNUMBER(R79),IF((SUM(R$156:R165)+1)&lt;R$30,IF(R$38=3,MOD(R79,4)+1,IF(R$38=2,R79+1,"")),""),"")</f>
        <v/>
      </c>
      <c r="S80" s="449" t="str">
        <f>IF(ISNUMBER(S79),IF((SUM(S$156:S165)+1)&lt;S$30,IF(S$38=3,MOD(S79,4)+1,IF(S$38=2,S79+1,"")),""),"")</f>
        <v/>
      </c>
      <c r="T80" s="449" t="str">
        <f>IF(ISNUMBER(T79),IF((SUM(T$156:T165)+1)&lt;T$30,IF(T$38=3,MOD(T79,4)+1,IF(T$38=2,T79+1,"")),""),"")</f>
        <v/>
      </c>
      <c r="U80" s="449" t="str">
        <f>IF(ISNUMBER(U79),IF((SUM(U$156:U165)+1)&lt;U$30,IF(U$38=3,MOD(U79,4)+1,IF(U$38=2,U79+1,"")),""),"")</f>
        <v/>
      </c>
      <c r="V80" s="449" t="str">
        <f>IF(ISNUMBER(V79),IF((SUM(V$156:V165)+1)&lt;V$30,IF(V$38=3,MOD(V79,4)+1,IF(V$38=2,V79+1,"")),""),"")</f>
        <v/>
      </c>
      <c r="W80" s="449" t="str">
        <f>IF(ISNUMBER(W79),IF((SUM(W$156:W165)+1)&lt;W$30,IF(W$38=3,MOD(W79,4)+1,IF(W$38=2,W79+1,"")),""),"")</f>
        <v/>
      </c>
      <c r="X80" s="449" t="str">
        <f>IF(ISNUMBER(X79),IF((SUM(X$156:X165)+1)&lt;X$30,IF(X$38=3,MOD(X79,4)+1,IF(X$38=2,X79+1,"")),""),"")</f>
        <v/>
      </c>
    </row>
    <row r="81" spans="1:24" x14ac:dyDescent="0.2">
      <c r="A81" s="442"/>
      <c r="B81" s="442"/>
      <c r="C81" s="470">
        <v>12</v>
      </c>
      <c r="D81" s="449" t="str">
        <f>IF(ISNUMBER(D80),IF((SUM(D$156:D166)+1)&lt;D$30,IF(D$38=3,MOD(D80,4)+1,IF(D$38=2,D80+1,"")),""),"")</f>
        <v/>
      </c>
      <c r="E81" s="449" t="str">
        <f>IF(ISNUMBER(E80),IF((SUM(E$156:E166)+1)&lt;E$30,IF(E$38=3,MOD(E80,4)+1,IF(E$38=2,E80+1,"")),""),"")</f>
        <v/>
      </c>
      <c r="F81" s="449" t="str">
        <f>IF(ISNUMBER(F80),IF((SUM(F$156:F166)+1)&lt;F$30,IF(F$38=3,MOD(F80,4)+1,IF(F$38=2,F80+1,"")),""),"")</f>
        <v/>
      </c>
      <c r="G81" s="449" t="str">
        <f>IF(ISNUMBER(G80),IF((SUM(G$156:G166)+1)&lt;G$30,IF(G$38=3,MOD(G80,4)+1,IF(G$38=2,G80+1,"")),""),"")</f>
        <v/>
      </c>
      <c r="H81" s="449" t="str">
        <f>IF(ISNUMBER(H80),IF((SUM(H$156:H166)+1)&lt;H$30,IF(H$38=3,MOD(H80,4)+1,IF(H$38=2,H80+1,"")),""),"")</f>
        <v/>
      </c>
      <c r="I81" s="449" t="str">
        <f>IF(ISNUMBER(I80),IF((SUM(I$156:I166)+1)&lt;I$30,IF(I$38=3,MOD(I80,4)+1,IF(I$38=2,I80+1,"")),""),"")</f>
        <v/>
      </c>
      <c r="J81" s="449" t="str">
        <f>IF(ISNUMBER(J80),IF((SUM(J$156:J166)+1)&lt;J$30,IF(J$38=3,MOD(J80,4)+1,IF(J$38=2,J80+1,"")),""),"")</f>
        <v/>
      </c>
      <c r="K81" s="449" t="str">
        <f>IF(ISNUMBER(K80),IF((SUM(K$156:K166)+1)&lt;K$30,IF(K$38=3,MOD(K80,4)+1,IF(K$38=2,K80+1,"")),""),"")</f>
        <v/>
      </c>
      <c r="L81" s="449" t="str">
        <f>IF(ISNUMBER(L80),IF((SUM(L$156:L166)+1)&lt;L$30,IF(L$38=3,MOD(L80,4)+1,IF(L$38=2,L80+1,"")),""),"")</f>
        <v/>
      </c>
      <c r="M81" s="449" t="str">
        <f>IF(ISNUMBER(M80),IF((SUM(M$156:M166)+1)&lt;M$30,IF(M$38=3,MOD(M80,4)+1,IF(M$38=2,M80+1,"")),""),"")</f>
        <v/>
      </c>
      <c r="N81" s="449" t="str">
        <f>IF(ISNUMBER(N80),IF((SUM(N$156:N166)+1)&lt;N$30,IF(N$38=3,MOD(N80,4)+1,IF(N$38=2,N80+1,"")),""),"")</f>
        <v/>
      </c>
      <c r="O81" s="449" t="str">
        <f>IF(ISNUMBER(O80),IF((SUM(O$156:O166)+1)&lt;O$30,IF(O$38=3,MOD(O80,4)+1,IF(O$38=2,O80+1,"")),""),"")</f>
        <v/>
      </c>
      <c r="P81" s="449" t="str">
        <f>IF(ISNUMBER(P80),IF((SUM(P$156:P166)+1)&lt;P$30,IF(P$38=3,MOD(P80,4)+1,IF(P$38=2,P80+1,"")),""),"")</f>
        <v/>
      </c>
      <c r="Q81" s="449" t="str">
        <f>IF(ISNUMBER(Q80),IF((SUM(Q$156:Q166)+1)&lt;Q$30,IF(Q$38=3,MOD(Q80,4)+1,IF(Q$38=2,Q80+1,"")),""),"")</f>
        <v/>
      </c>
      <c r="R81" s="449" t="str">
        <f>IF(ISNUMBER(R80),IF((SUM(R$156:R166)+1)&lt;R$30,IF(R$38=3,MOD(R80,4)+1,IF(R$38=2,R80+1,"")),""),"")</f>
        <v/>
      </c>
      <c r="S81" s="449" t="str">
        <f>IF(ISNUMBER(S80),IF((SUM(S$156:S166)+1)&lt;S$30,IF(S$38=3,MOD(S80,4)+1,IF(S$38=2,S80+1,"")),""),"")</f>
        <v/>
      </c>
      <c r="T81" s="449" t="str">
        <f>IF(ISNUMBER(T80),IF((SUM(T$156:T166)+1)&lt;T$30,IF(T$38=3,MOD(T80,4)+1,IF(T$38=2,T80+1,"")),""),"")</f>
        <v/>
      </c>
      <c r="U81" s="449" t="str">
        <f>IF(ISNUMBER(U80),IF((SUM(U$156:U166)+1)&lt;U$30,IF(U$38=3,MOD(U80,4)+1,IF(U$38=2,U80+1,"")),""),"")</f>
        <v/>
      </c>
      <c r="V81" s="449" t="str">
        <f>IF(ISNUMBER(V80),IF((SUM(V$156:V166)+1)&lt;V$30,IF(V$38=3,MOD(V80,4)+1,IF(V$38=2,V80+1,"")),""),"")</f>
        <v/>
      </c>
      <c r="W81" s="449" t="str">
        <f>IF(ISNUMBER(W80),IF((SUM(W$156:W166)+1)&lt;W$30,IF(W$38=3,MOD(W80,4)+1,IF(W$38=2,W80+1,"")),""),"")</f>
        <v/>
      </c>
      <c r="X81" s="449" t="str">
        <f>IF(ISNUMBER(X80),IF((SUM(X$156:X166)+1)&lt;X$30,IF(X$38=3,MOD(X80,4)+1,IF(X$38=2,X80+1,"")),""),"")</f>
        <v/>
      </c>
    </row>
    <row r="82" spans="1:24" x14ac:dyDescent="0.2">
      <c r="A82" s="442"/>
      <c r="B82" s="442"/>
      <c r="C82" s="470">
        <v>13</v>
      </c>
      <c r="D82" s="449" t="str">
        <f>IF(ISNUMBER(D81),IF((SUM(D$156:D167)+1)&lt;D$30,IF(D$38=3,MOD(D81,4)+1,IF(D$38=2,D81+1,"")),""),"")</f>
        <v/>
      </c>
      <c r="E82" s="449" t="str">
        <f>IF(ISNUMBER(E81),IF((SUM(E$156:E167)+1)&lt;E$30,IF(E$38=3,MOD(E81,4)+1,IF(E$38=2,E81+1,"")),""),"")</f>
        <v/>
      </c>
      <c r="F82" s="449" t="str">
        <f>IF(ISNUMBER(F81),IF((SUM(F$156:F167)+1)&lt;F$30,IF(F$38=3,MOD(F81,4)+1,IF(F$38=2,F81+1,"")),""),"")</f>
        <v/>
      </c>
      <c r="G82" s="449" t="str">
        <f>IF(ISNUMBER(G81),IF((SUM(G$156:G167)+1)&lt;G$30,IF(G$38=3,MOD(G81,4)+1,IF(G$38=2,G81+1,"")),""),"")</f>
        <v/>
      </c>
      <c r="H82" s="449" t="str">
        <f>IF(ISNUMBER(H81),IF((SUM(H$156:H167)+1)&lt;H$30,IF(H$38=3,MOD(H81,4)+1,IF(H$38=2,H81+1,"")),""),"")</f>
        <v/>
      </c>
      <c r="I82" s="449" t="str">
        <f>IF(ISNUMBER(I81),IF((SUM(I$156:I167)+1)&lt;I$30,IF(I$38=3,MOD(I81,4)+1,IF(I$38=2,I81+1,"")),""),"")</f>
        <v/>
      </c>
      <c r="J82" s="449" t="str">
        <f>IF(ISNUMBER(J81),IF((SUM(J$156:J167)+1)&lt;J$30,IF(J$38=3,MOD(J81,4)+1,IF(J$38=2,J81+1,"")),""),"")</f>
        <v/>
      </c>
      <c r="K82" s="449" t="str">
        <f>IF(ISNUMBER(K81),IF((SUM(K$156:K167)+1)&lt;K$30,IF(K$38=3,MOD(K81,4)+1,IF(K$38=2,K81+1,"")),""),"")</f>
        <v/>
      </c>
      <c r="L82" s="449" t="str">
        <f>IF(ISNUMBER(L81),IF((SUM(L$156:L167)+1)&lt;L$30,IF(L$38=3,MOD(L81,4)+1,IF(L$38=2,L81+1,"")),""),"")</f>
        <v/>
      </c>
      <c r="M82" s="449" t="str">
        <f>IF(ISNUMBER(M81),IF((SUM(M$156:M167)+1)&lt;M$30,IF(M$38=3,MOD(M81,4)+1,IF(M$38=2,M81+1,"")),""),"")</f>
        <v/>
      </c>
      <c r="N82" s="449" t="str">
        <f>IF(ISNUMBER(N81),IF((SUM(N$156:N167)+1)&lt;N$30,IF(N$38=3,MOD(N81,4)+1,IF(N$38=2,N81+1,"")),""),"")</f>
        <v/>
      </c>
      <c r="O82" s="449" t="str">
        <f>IF(ISNUMBER(O81),IF((SUM(O$156:O167)+1)&lt;O$30,IF(O$38=3,MOD(O81,4)+1,IF(O$38=2,O81+1,"")),""),"")</f>
        <v/>
      </c>
      <c r="P82" s="449" t="str">
        <f>IF(ISNUMBER(P81),IF((SUM(P$156:P167)+1)&lt;P$30,IF(P$38=3,MOD(P81,4)+1,IF(P$38=2,P81+1,"")),""),"")</f>
        <v/>
      </c>
      <c r="Q82" s="449" t="str">
        <f>IF(ISNUMBER(Q81),IF((SUM(Q$156:Q167)+1)&lt;Q$30,IF(Q$38=3,MOD(Q81,4)+1,IF(Q$38=2,Q81+1,"")),""),"")</f>
        <v/>
      </c>
      <c r="R82" s="449" t="str">
        <f>IF(ISNUMBER(R81),IF((SUM(R$156:R167)+1)&lt;R$30,IF(R$38=3,MOD(R81,4)+1,IF(R$38=2,R81+1,"")),""),"")</f>
        <v/>
      </c>
      <c r="S82" s="449" t="str">
        <f>IF(ISNUMBER(S81),IF((SUM(S$156:S167)+1)&lt;S$30,IF(S$38=3,MOD(S81,4)+1,IF(S$38=2,S81+1,"")),""),"")</f>
        <v/>
      </c>
      <c r="T82" s="449" t="str">
        <f>IF(ISNUMBER(T81),IF((SUM(T$156:T167)+1)&lt;T$30,IF(T$38=3,MOD(T81,4)+1,IF(T$38=2,T81+1,"")),""),"")</f>
        <v/>
      </c>
      <c r="U82" s="449" t="str">
        <f>IF(ISNUMBER(U81),IF((SUM(U$156:U167)+1)&lt;U$30,IF(U$38=3,MOD(U81,4)+1,IF(U$38=2,U81+1,"")),""),"")</f>
        <v/>
      </c>
      <c r="V82" s="449" t="str">
        <f>IF(ISNUMBER(V81),IF((SUM(V$156:V167)+1)&lt;V$30,IF(V$38=3,MOD(V81,4)+1,IF(V$38=2,V81+1,"")),""),"")</f>
        <v/>
      </c>
      <c r="W82" s="449" t="str">
        <f>IF(ISNUMBER(W81),IF((SUM(W$156:W167)+1)&lt;W$30,IF(W$38=3,MOD(W81,4)+1,IF(W$38=2,W81+1,"")),""),"")</f>
        <v/>
      </c>
      <c r="X82" s="449" t="str">
        <f>IF(ISNUMBER(X81),IF((SUM(X$156:X167)+1)&lt;X$30,IF(X$38=3,MOD(X81,4)+1,IF(X$38=2,X81+1,"")),""),"")</f>
        <v/>
      </c>
    </row>
    <row r="83" spans="1:24" x14ac:dyDescent="0.2">
      <c r="A83" s="442"/>
      <c r="B83" s="442"/>
      <c r="C83" s="470">
        <v>14</v>
      </c>
      <c r="D83" s="449" t="str">
        <f>IF(ISNUMBER(D82),IF((SUM(D$156:D168)+1)&lt;D$30,IF(D$38=3,MOD(D82,4)+1,IF(D$38=2,D82+1,"")),""),"")</f>
        <v/>
      </c>
      <c r="E83" s="449" t="str">
        <f>IF(ISNUMBER(E82),IF((SUM(E$156:E168)+1)&lt;E$30,IF(E$38=3,MOD(E82,4)+1,IF(E$38=2,E82+1,"")),""),"")</f>
        <v/>
      </c>
      <c r="F83" s="449" t="str">
        <f>IF(ISNUMBER(F82),IF((SUM(F$156:F168)+1)&lt;F$30,IF(F$38=3,MOD(F82,4)+1,IF(F$38=2,F82+1,"")),""),"")</f>
        <v/>
      </c>
      <c r="G83" s="449" t="str">
        <f>IF(ISNUMBER(G82),IF((SUM(G$156:G168)+1)&lt;G$30,IF(G$38=3,MOD(G82,4)+1,IF(G$38=2,G82+1,"")),""),"")</f>
        <v/>
      </c>
      <c r="H83" s="449" t="str">
        <f>IF(ISNUMBER(H82),IF((SUM(H$156:H168)+1)&lt;H$30,IF(H$38=3,MOD(H82,4)+1,IF(H$38=2,H82+1,"")),""),"")</f>
        <v/>
      </c>
      <c r="I83" s="449" t="str">
        <f>IF(ISNUMBER(I82),IF((SUM(I$156:I168)+1)&lt;I$30,IF(I$38=3,MOD(I82,4)+1,IF(I$38=2,I82+1,"")),""),"")</f>
        <v/>
      </c>
      <c r="J83" s="449" t="str">
        <f>IF(ISNUMBER(J82),IF((SUM(J$156:J168)+1)&lt;J$30,IF(J$38=3,MOD(J82,4)+1,IF(J$38=2,J82+1,"")),""),"")</f>
        <v/>
      </c>
      <c r="K83" s="449" t="str">
        <f>IF(ISNUMBER(K82),IF((SUM(K$156:K168)+1)&lt;K$30,IF(K$38=3,MOD(K82,4)+1,IF(K$38=2,K82+1,"")),""),"")</f>
        <v/>
      </c>
      <c r="L83" s="449" t="str">
        <f>IF(ISNUMBER(L82),IF((SUM(L$156:L168)+1)&lt;L$30,IF(L$38=3,MOD(L82,4)+1,IF(L$38=2,L82+1,"")),""),"")</f>
        <v/>
      </c>
      <c r="M83" s="449" t="str">
        <f>IF(ISNUMBER(M82),IF((SUM(M$156:M168)+1)&lt;M$30,IF(M$38=3,MOD(M82,4)+1,IF(M$38=2,M82+1,"")),""),"")</f>
        <v/>
      </c>
      <c r="N83" s="449" t="str">
        <f>IF(ISNUMBER(N82),IF((SUM(N$156:N168)+1)&lt;N$30,IF(N$38=3,MOD(N82,4)+1,IF(N$38=2,N82+1,"")),""),"")</f>
        <v/>
      </c>
      <c r="O83" s="449" t="str">
        <f>IF(ISNUMBER(O82),IF((SUM(O$156:O168)+1)&lt;O$30,IF(O$38=3,MOD(O82,4)+1,IF(O$38=2,O82+1,"")),""),"")</f>
        <v/>
      </c>
      <c r="P83" s="449" t="str">
        <f>IF(ISNUMBER(P82),IF((SUM(P$156:P168)+1)&lt;P$30,IF(P$38=3,MOD(P82,4)+1,IF(P$38=2,P82+1,"")),""),"")</f>
        <v/>
      </c>
      <c r="Q83" s="449" t="str">
        <f>IF(ISNUMBER(Q82),IF((SUM(Q$156:Q168)+1)&lt;Q$30,IF(Q$38=3,MOD(Q82,4)+1,IF(Q$38=2,Q82+1,"")),""),"")</f>
        <v/>
      </c>
      <c r="R83" s="449" t="str">
        <f>IF(ISNUMBER(R82),IF((SUM(R$156:R168)+1)&lt;R$30,IF(R$38=3,MOD(R82,4)+1,IF(R$38=2,R82+1,"")),""),"")</f>
        <v/>
      </c>
      <c r="S83" s="449" t="str">
        <f>IF(ISNUMBER(S82),IF((SUM(S$156:S168)+1)&lt;S$30,IF(S$38=3,MOD(S82,4)+1,IF(S$38=2,S82+1,"")),""),"")</f>
        <v/>
      </c>
      <c r="T83" s="449" t="str">
        <f>IF(ISNUMBER(T82),IF((SUM(T$156:T168)+1)&lt;T$30,IF(T$38=3,MOD(T82,4)+1,IF(T$38=2,T82+1,"")),""),"")</f>
        <v/>
      </c>
      <c r="U83" s="449" t="str">
        <f>IF(ISNUMBER(U82),IF((SUM(U$156:U168)+1)&lt;U$30,IF(U$38=3,MOD(U82,4)+1,IF(U$38=2,U82+1,"")),""),"")</f>
        <v/>
      </c>
      <c r="V83" s="449" t="str">
        <f>IF(ISNUMBER(V82),IF((SUM(V$156:V168)+1)&lt;V$30,IF(V$38=3,MOD(V82,4)+1,IF(V$38=2,V82+1,"")),""),"")</f>
        <v/>
      </c>
      <c r="W83" s="449" t="str">
        <f>IF(ISNUMBER(W82),IF((SUM(W$156:W168)+1)&lt;W$30,IF(W$38=3,MOD(W82,4)+1,IF(W$38=2,W82+1,"")),""),"")</f>
        <v/>
      </c>
      <c r="X83" s="449" t="str">
        <f>IF(ISNUMBER(X82),IF((SUM(X$156:X168)+1)&lt;X$30,IF(X$38=3,MOD(X82,4)+1,IF(X$38=2,X82+1,"")),""),"")</f>
        <v/>
      </c>
    </row>
    <row r="84" spans="1:24" x14ac:dyDescent="0.2">
      <c r="A84" s="442"/>
      <c r="B84" s="442"/>
      <c r="C84" s="470">
        <v>15</v>
      </c>
      <c r="D84" s="449" t="str">
        <f>IF(ISNUMBER(D83),IF((SUM(D$156:D169)+1)&lt;D$30,IF(D$38=3,MOD(D83,4)+1,IF(D$38=2,D83+1,"")),""),"")</f>
        <v/>
      </c>
      <c r="E84" s="449" t="str">
        <f>IF(ISNUMBER(E83),IF((SUM(E$156:E169)+1)&lt;E$30,IF(E$38=3,MOD(E83,4)+1,IF(E$38=2,E83+1,"")),""),"")</f>
        <v/>
      </c>
      <c r="F84" s="449" t="str">
        <f>IF(ISNUMBER(F83),IF((SUM(F$156:F169)+1)&lt;F$30,IF(F$38=3,MOD(F83,4)+1,IF(F$38=2,F83+1,"")),""),"")</f>
        <v/>
      </c>
      <c r="G84" s="449" t="str">
        <f>IF(ISNUMBER(G83),IF((SUM(G$156:G169)+1)&lt;G$30,IF(G$38=3,MOD(G83,4)+1,IF(G$38=2,G83+1,"")),""),"")</f>
        <v/>
      </c>
      <c r="H84" s="449" t="str">
        <f>IF(ISNUMBER(H83),IF((SUM(H$156:H169)+1)&lt;H$30,IF(H$38=3,MOD(H83,4)+1,IF(H$38=2,H83+1,"")),""),"")</f>
        <v/>
      </c>
      <c r="I84" s="449" t="str">
        <f>IF(ISNUMBER(I83),IF((SUM(I$156:I169)+1)&lt;I$30,IF(I$38=3,MOD(I83,4)+1,IF(I$38=2,I83+1,"")),""),"")</f>
        <v/>
      </c>
      <c r="J84" s="449" t="str">
        <f>IF(ISNUMBER(J83),IF((SUM(J$156:J169)+1)&lt;J$30,IF(J$38=3,MOD(J83,4)+1,IF(J$38=2,J83+1,"")),""),"")</f>
        <v/>
      </c>
      <c r="K84" s="449" t="str">
        <f>IF(ISNUMBER(K83),IF((SUM(K$156:K169)+1)&lt;K$30,IF(K$38=3,MOD(K83,4)+1,IF(K$38=2,K83+1,"")),""),"")</f>
        <v/>
      </c>
      <c r="L84" s="449" t="str">
        <f>IF(ISNUMBER(L83),IF((SUM(L$156:L169)+1)&lt;L$30,IF(L$38=3,MOD(L83,4)+1,IF(L$38=2,L83+1,"")),""),"")</f>
        <v/>
      </c>
      <c r="M84" s="449" t="str">
        <f>IF(ISNUMBER(M83),IF((SUM(M$156:M169)+1)&lt;M$30,IF(M$38=3,MOD(M83,4)+1,IF(M$38=2,M83+1,"")),""),"")</f>
        <v/>
      </c>
      <c r="N84" s="449" t="str">
        <f>IF(ISNUMBER(N83),IF((SUM(N$156:N169)+1)&lt;N$30,IF(N$38=3,MOD(N83,4)+1,IF(N$38=2,N83+1,"")),""),"")</f>
        <v/>
      </c>
      <c r="O84" s="449" t="str">
        <f>IF(ISNUMBER(O83),IF((SUM(O$156:O169)+1)&lt;O$30,IF(O$38=3,MOD(O83,4)+1,IF(O$38=2,O83+1,"")),""),"")</f>
        <v/>
      </c>
      <c r="P84" s="449" t="str">
        <f>IF(ISNUMBER(P83),IF((SUM(P$156:P169)+1)&lt;P$30,IF(P$38=3,MOD(P83,4)+1,IF(P$38=2,P83+1,"")),""),"")</f>
        <v/>
      </c>
      <c r="Q84" s="449" t="str">
        <f>IF(ISNUMBER(Q83),IF((SUM(Q$156:Q169)+1)&lt;Q$30,IF(Q$38=3,MOD(Q83,4)+1,IF(Q$38=2,Q83+1,"")),""),"")</f>
        <v/>
      </c>
      <c r="R84" s="449" t="str">
        <f>IF(ISNUMBER(R83),IF((SUM(R$156:R169)+1)&lt;R$30,IF(R$38=3,MOD(R83,4)+1,IF(R$38=2,R83+1,"")),""),"")</f>
        <v/>
      </c>
      <c r="S84" s="449" t="str">
        <f>IF(ISNUMBER(S83),IF((SUM(S$156:S169)+1)&lt;S$30,IF(S$38=3,MOD(S83,4)+1,IF(S$38=2,S83+1,"")),""),"")</f>
        <v/>
      </c>
      <c r="T84" s="449" t="str">
        <f>IF(ISNUMBER(T83),IF((SUM(T$156:T169)+1)&lt;T$30,IF(T$38=3,MOD(T83,4)+1,IF(T$38=2,T83+1,"")),""),"")</f>
        <v/>
      </c>
      <c r="U84" s="449" t="str">
        <f>IF(ISNUMBER(U83),IF((SUM(U$156:U169)+1)&lt;U$30,IF(U$38=3,MOD(U83,4)+1,IF(U$38=2,U83+1,"")),""),"")</f>
        <v/>
      </c>
      <c r="V84" s="449" t="str">
        <f>IF(ISNUMBER(V83),IF((SUM(V$156:V169)+1)&lt;V$30,IF(V$38=3,MOD(V83,4)+1,IF(V$38=2,V83+1,"")),""),"")</f>
        <v/>
      </c>
      <c r="W84" s="449" t="str">
        <f>IF(ISNUMBER(W83),IF((SUM(W$156:W169)+1)&lt;W$30,IF(W$38=3,MOD(W83,4)+1,IF(W$38=2,W83+1,"")),""),"")</f>
        <v/>
      </c>
      <c r="X84" s="449" t="str">
        <f>IF(ISNUMBER(X83),IF((SUM(X$156:X169)+1)&lt;X$30,IF(X$38=3,MOD(X83,4)+1,IF(X$38=2,X83+1,"")),""),"")</f>
        <v/>
      </c>
    </row>
    <row r="85" spans="1:24" x14ac:dyDescent="0.2">
      <c r="A85" s="442"/>
      <c r="B85" s="442"/>
      <c r="C85" s="470">
        <v>16</v>
      </c>
      <c r="D85" s="449" t="str">
        <f>IF(ISNUMBER(D84),IF((SUM(D$156:D170)+1)&lt;D$30,IF(D$38=3,MOD(D84,4)+1,IF(D$38=2,D84+1,"")),""),"")</f>
        <v/>
      </c>
      <c r="E85" s="449" t="str">
        <f>IF(ISNUMBER(E84),IF((SUM(E$156:E170)+1)&lt;E$30,IF(E$38=3,MOD(E84,4)+1,IF(E$38=2,E84+1,"")),""),"")</f>
        <v/>
      </c>
      <c r="F85" s="449" t="str">
        <f>IF(ISNUMBER(F84),IF((SUM(F$156:F170)+1)&lt;F$30,IF(F$38=3,MOD(F84,4)+1,IF(F$38=2,F84+1,"")),""),"")</f>
        <v/>
      </c>
      <c r="G85" s="449" t="str">
        <f>IF(ISNUMBER(G84),IF((SUM(G$156:G170)+1)&lt;G$30,IF(G$38=3,MOD(G84,4)+1,IF(G$38=2,G84+1,"")),""),"")</f>
        <v/>
      </c>
      <c r="H85" s="449" t="str">
        <f>IF(ISNUMBER(H84),IF((SUM(H$156:H170)+1)&lt;H$30,IF(H$38=3,MOD(H84,4)+1,IF(H$38=2,H84+1,"")),""),"")</f>
        <v/>
      </c>
      <c r="I85" s="449" t="str">
        <f>IF(ISNUMBER(I84),IF((SUM(I$156:I170)+1)&lt;I$30,IF(I$38=3,MOD(I84,4)+1,IF(I$38=2,I84+1,"")),""),"")</f>
        <v/>
      </c>
      <c r="J85" s="449" t="str">
        <f>IF(ISNUMBER(J84),IF((SUM(J$156:J170)+1)&lt;J$30,IF(J$38=3,MOD(J84,4)+1,IF(J$38=2,J84+1,"")),""),"")</f>
        <v/>
      </c>
      <c r="K85" s="449" t="str">
        <f>IF(ISNUMBER(K84),IF((SUM(K$156:K170)+1)&lt;K$30,IF(K$38=3,MOD(K84,4)+1,IF(K$38=2,K84+1,"")),""),"")</f>
        <v/>
      </c>
      <c r="L85" s="449" t="str">
        <f>IF(ISNUMBER(L84),IF((SUM(L$156:L170)+1)&lt;L$30,IF(L$38=3,MOD(L84,4)+1,IF(L$38=2,L84+1,"")),""),"")</f>
        <v/>
      </c>
      <c r="M85" s="449" t="str">
        <f>IF(ISNUMBER(M84),IF((SUM(M$156:M170)+1)&lt;M$30,IF(M$38=3,MOD(M84,4)+1,IF(M$38=2,M84+1,"")),""),"")</f>
        <v/>
      </c>
      <c r="N85" s="449" t="str">
        <f>IF(ISNUMBER(N84),IF((SUM(N$156:N170)+1)&lt;N$30,IF(N$38=3,MOD(N84,4)+1,IF(N$38=2,N84+1,"")),""),"")</f>
        <v/>
      </c>
      <c r="O85" s="449" t="str">
        <f>IF(ISNUMBER(O84),IF((SUM(O$156:O170)+1)&lt;O$30,IF(O$38=3,MOD(O84,4)+1,IF(O$38=2,O84+1,"")),""),"")</f>
        <v/>
      </c>
      <c r="P85" s="449" t="str">
        <f>IF(ISNUMBER(P84),IF((SUM(P$156:P170)+1)&lt;P$30,IF(P$38=3,MOD(P84,4)+1,IF(P$38=2,P84+1,"")),""),"")</f>
        <v/>
      </c>
      <c r="Q85" s="449" t="str">
        <f>IF(ISNUMBER(Q84),IF((SUM(Q$156:Q170)+1)&lt;Q$30,IF(Q$38=3,MOD(Q84,4)+1,IF(Q$38=2,Q84+1,"")),""),"")</f>
        <v/>
      </c>
      <c r="R85" s="449" t="str">
        <f>IF(ISNUMBER(R84),IF((SUM(R$156:R170)+1)&lt;R$30,IF(R$38=3,MOD(R84,4)+1,IF(R$38=2,R84+1,"")),""),"")</f>
        <v/>
      </c>
      <c r="S85" s="449" t="str">
        <f>IF(ISNUMBER(S84),IF((SUM(S$156:S170)+1)&lt;S$30,IF(S$38=3,MOD(S84,4)+1,IF(S$38=2,S84+1,"")),""),"")</f>
        <v/>
      </c>
      <c r="T85" s="449" t="str">
        <f>IF(ISNUMBER(T84),IF((SUM(T$156:T170)+1)&lt;T$30,IF(T$38=3,MOD(T84,4)+1,IF(T$38=2,T84+1,"")),""),"")</f>
        <v/>
      </c>
      <c r="U85" s="449" t="str">
        <f>IF(ISNUMBER(U84),IF((SUM(U$156:U170)+1)&lt;U$30,IF(U$38=3,MOD(U84,4)+1,IF(U$38=2,U84+1,"")),""),"")</f>
        <v/>
      </c>
      <c r="V85" s="449" t="str">
        <f>IF(ISNUMBER(V84),IF((SUM(V$156:V170)+1)&lt;V$30,IF(V$38=3,MOD(V84,4)+1,IF(V$38=2,V84+1,"")),""),"")</f>
        <v/>
      </c>
      <c r="W85" s="449" t="str">
        <f>IF(ISNUMBER(W84),IF((SUM(W$156:W170)+1)&lt;W$30,IF(W$38=3,MOD(W84,4)+1,IF(W$38=2,W84+1,"")),""),"")</f>
        <v/>
      </c>
      <c r="X85" s="449" t="str">
        <f>IF(ISNUMBER(X84),IF((SUM(X$156:X170)+1)&lt;X$30,IF(X$38=3,MOD(X84,4)+1,IF(X$38=2,X84+1,"")),""),"")</f>
        <v/>
      </c>
    </row>
    <row r="86" spans="1:24" x14ac:dyDescent="0.2">
      <c r="A86" s="442"/>
      <c r="B86" s="442"/>
      <c r="C86" s="470">
        <v>17</v>
      </c>
      <c r="D86" s="449" t="str">
        <f>IF(ISNUMBER(D85),IF((SUM(D$156:D171)+1)&lt;D$30,IF(D$38=3,MOD(D85,4)+1,IF(D$38=2,D85+1,"")),""),"")</f>
        <v/>
      </c>
      <c r="E86" s="449" t="str">
        <f>IF(ISNUMBER(E85),IF((SUM(E$156:E171)+1)&lt;E$30,IF(E$38=3,MOD(E85,4)+1,IF(E$38=2,E85+1,"")),""),"")</f>
        <v/>
      </c>
      <c r="F86" s="449" t="str">
        <f>IF(ISNUMBER(F85),IF((SUM(F$156:F171)+1)&lt;F$30,IF(F$38=3,MOD(F85,4)+1,IF(F$38=2,F85+1,"")),""),"")</f>
        <v/>
      </c>
      <c r="G86" s="449" t="str">
        <f>IF(ISNUMBER(G85),IF((SUM(G$156:G171)+1)&lt;G$30,IF(G$38=3,MOD(G85,4)+1,IF(G$38=2,G85+1,"")),""),"")</f>
        <v/>
      </c>
      <c r="H86" s="449" t="str">
        <f>IF(ISNUMBER(H85),IF((SUM(H$156:H171)+1)&lt;H$30,IF(H$38=3,MOD(H85,4)+1,IF(H$38=2,H85+1,"")),""),"")</f>
        <v/>
      </c>
      <c r="I86" s="449" t="str">
        <f>IF(ISNUMBER(I85),IF((SUM(I$156:I171)+1)&lt;I$30,IF(I$38=3,MOD(I85,4)+1,IF(I$38=2,I85+1,"")),""),"")</f>
        <v/>
      </c>
      <c r="J86" s="449" t="str">
        <f>IF(ISNUMBER(J85),IF((SUM(J$156:J171)+1)&lt;J$30,IF(J$38=3,MOD(J85,4)+1,IF(J$38=2,J85+1,"")),""),"")</f>
        <v/>
      </c>
      <c r="K86" s="449" t="str">
        <f>IF(ISNUMBER(K85),IF((SUM(K$156:K171)+1)&lt;K$30,IF(K$38=3,MOD(K85,4)+1,IF(K$38=2,K85+1,"")),""),"")</f>
        <v/>
      </c>
      <c r="L86" s="449" t="str">
        <f>IF(ISNUMBER(L85),IF((SUM(L$156:L171)+1)&lt;L$30,IF(L$38=3,MOD(L85,4)+1,IF(L$38=2,L85+1,"")),""),"")</f>
        <v/>
      </c>
      <c r="M86" s="449" t="str">
        <f>IF(ISNUMBER(M85),IF((SUM(M$156:M171)+1)&lt;M$30,IF(M$38=3,MOD(M85,4)+1,IF(M$38=2,M85+1,"")),""),"")</f>
        <v/>
      </c>
      <c r="N86" s="449" t="str">
        <f>IF(ISNUMBER(N85),IF((SUM(N$156:N171)+1)&lt;N$30,IF(N$38=3,MOD(N85,4)+1,IF(N$38=2,N85+1,"")),""),"")</f>
        <v/>
      </c>
      <c r="O86" s="449" t="str">
        <f>IF(ISNUMBER(O85),IF((SUM(O$156:O171)+1)&lt;O$30,IF(O$38=3,MOD(O85,4)+1,IF(O$38=2,O85+1,"")),""),"")</f>
        <v/>
      </c>
      <c r="P86" s="449" t="str">
        <f>IF(ISNUMBER(P85),IF((SUM(P$156:P171)+1)&lt;P$30,IF(P$38=3,MOD(P85,4)+1,IF(P$38=2,P85+1,"")),""),"")</f>
        <v/>
      </c>
      <c r="Q86" s="449" t="str">
        <f>IF(ISNUMBER(Q85),IF((SUM(Q$156:Q171)+1)&lt;Q$30,IF(Q$38=3,MOD(Q85,4)+1,IF(Q$38=2,Q85+1,"")),""),"")</f>
        <v/>
      </c>
      <c r="R86" s="449" t="str">
        <f>IF(ISNUMBER(R85),IF((SUM(R$156:R171)+1)&lt;R$30,IF(R$38=3,MOD(R85,4)+1,IF(R$38=2,R85+1,"")),""),"")</f>
        <v/>
      </c>
      <c r="S86" s="449" t="str">
        <f>IF(ISNUMBER(S85),IF((SUM(S$156:S171)+1)&lt;S$30,IF(S$38=3,MOD(S85,4)+1,IF(S$38=2,S85+1,"")),""),"")</f>
        <v/>
      </c>
      <c r="T86" s="449" t="str">
        <f>IF(ISNUMBER(T85),IF((SUM(T$156:T171)+1)&lt;T$30,IF(T$38=3,MOD(T85,4)+1,IF(T$38=2,T85+1,"")),""),"")</f>
        <v/>
      </c>
      <c r="U86" s="449" t="str">
        <f>IF(ISNUMBER(U85),IF((SUM(U$156:U171)+1)&lt;U$30,IF(U$38=3,MOD(U85,4)+1,IF(U$38=2,U85+1,"")),""),"")</f>
        <v/>
      </c>
      <c r="V86" s="449" t="str">
        <f>IF(ISNUMBER(V85),IF((SUM(V$156:V171)+1)&lt;V$30,IF(V$38=3,MOD(V85,4)+1,IF(V$38=2,V85+1,"")),""),"")</f>
        <v/>
      </c>
      <c r="W86" s="449" t="str">
        <f>IF(ISNUMBER(W85),IF((SUM(W$156:W171)+1)&lt;W$30,IF(W$38=3,MOD(W85,4)+1,IF(W$38=2,W85+1,"")),""),"")</f>
        <v/>
      </c>
      <c r="X86" s="449" t="str">
        <f>IF(ISNUMBER(X85),IF((SUM(X$156:X171)+1)&lt;X$30,IF(X$38=3,MOD(X85,4)+1,IF(X$38=2,X85+1,"")),""),"")</f>
        <v/>
      </c>
    </row>
    <row r="87" spans="1:24" x14ac:dyDescent="0.2">
      <c r="A87" s="442"/>
      <c r="B87" s="442"/>
      <c r="C87" s="470">
        <v>18</v>
      </c>
      <c r="D87" s="449" t="str">
        <f>IF(ISNUMBER(D86),IF((SUM(D$156:D172)+1)&lt;D$30,IF(D$38=3,MOD(D86,4)+1,IF(D$38=2,D86+1,"")),""),"")</f>
        <v/>
      </c>
      <c r="E87" s="449" t="str">
        <f>IF(ISNUMBER(E86),IF((SUM(E$156:E172)+1)&lt;E$30,IF(E$38=3,MOD(E86,4)+1,IF(E$38=2,E86+1,"")),""),"")</f>
        <v/>
      </c>
      <c r="F87" s="449" t="str">
        <f>IF(ISNUMBER(F86),IF((SUM(F$156:F172)+1)&lt;F$30,IF(F$38=3,MOD(F86,4)+1,IF(F$38=2,F86+1,"")),""),"")</f>
        <v/>
      </c>
      <c r="G87" s="449" t="str">
        <f>IF(ISNUMBER(G86),IF((SUM(G$156:G172)+1)&lt;G$30,IF(G$38=3,MOD(G86,4)+1,IF(G$38=2,G86+1,"")),""),"")</f>
        <v/>
      </c>
      <c r="H87" s="449" t="str">
        <f>IF(ISNUMBER(H86),IF((SUM(H$156:H172)+1)&lt;H$30,IF(H$38=3,MOD(H86,4)+1,IF(H$38=2,H86+1,"")),""),"")</f>
        <v/>
      </c>
      <c r="I87" s="449" t="str">
        <f>IF(ISNUMBER(I86),IF((SUM(I$156:I172)+1)&lt;I$30,IF(I$38=3,MOD(I86,4)+1,IF(I$38=2,I86+1,"")),""),"")</f>
        <v/>
      </c>
      <c r="J87" s="449" t="str">
        <f>IF(ISNUMBER(J86),IF((SUM(J$156:J172)+1)&lt;J$30,IF(J$38=3,MOD(J86,4)+1,IF(J$38=2,J86+1,"")),""),"")</f>
        <v/>
      </c>
      <c r="K87" s="449" t="str">
        <f>IF(ISNUMBER(K86),IF((SUM(K$156:K172)+1)&lt;K$30,IF(K$38=3,MOD(K86,4)+1,IF(K$38=2,K86+1,"")),""),"")</f>
        <v/>
      </c>
      <c r="L87" s="449" t="str">
        <f>IF(ISNUMBER(L86),IF((SUM(L$156:L172)+1)&lt;L$30,IF(L$38=3,MOD(L86,4)+1,IF(L$38=2,L86+1,"")),""),"")</f>
        <v/>
      </c>
      <c r="M87" s="449" t="str">
        <f>IF(ISNUMBER(M86),IF((SUM(M$156:M172)+1)&lt;M$30,IF(M$38=3,MOD(M86,4)+1,IF(M$38=2,M86+1,"")),""),"")</f>
        <v/>
      </c>
      <c r="N87" s="449" t="str">
        <f>IF(ISNUMBER(N86),IF((SUM(N$156:N172)+1)&lt;N$30,IF(N$38=3,MOD(N86,4)+1,IF(N$38=2,N86+1,"")),""),"")</f>
        <v/>
      </c>
      <c r="O87" s="449" t="str">
        <f>IF(ISNUMBER(O86),IF((SUM(O$156:O172)+1)&lt;O$30,IF(O$38=3,MOD(O86,4)+1,IF(O$38=2,O86+1,"")),""),"")</f>
        <v/>
      </c>
      <c r="P87" s="449" t="str">
        <f>IF(ISNUMBER(P86),IF((SUM(P$156:P172)+1)&lt;P$30,IF(P$38=3,MOD(P86,4)+1,IF(P$38=2,P86+1,"")),""),"")</f>
        <v/>
      </c>
      <c r="Q87" s="449" t="str">
        <f>IF(ISNUMBER(Q86),IF((SUM(Q$156:Q172)+1)&lt;Q$30,IF(Q$38=3,MOD(Q86,4)+1,IF(Q$38=2,Q86+1,"")),""),"")</f>
        <v/>
      </c>
      <c r="R87" s="449" t="str">
        <f>IF(ISNUMBER(R86),IF((SUM(R$156:R172)+1)&lt;R$30,IF(R$38=3,MOD(R86,4)+1,IF(R$38=2,R86+1,"")),""),"")</f>
        <v/>
      </c>
      <c r="S87" s="449" t="str">
        <f>IF(ISNUMBER(S86),IF((SUM(S$156:S172)+1)&lt;S$30,IF(S$38=3,MOD(S86,4)+1,IF(S$38=2,S86+1,"")),""),"")</f>
        <v/>
      </c>
      <c r="T87" s="449" t="str">
        <f>IF(ISNUMBER(T86),IF((SUM(T$156:T172)+1)&lt;T$30,IF(T$38=3,MOD(T86,4)+1,IF(T$38=2,T86+1,"")),""),"")</f>
        <v/>
      </c>
      <c r="U87" s="449" t="str">
        <f>IF(ISNUMBER(U86),IF((SUM(U$156:U172)+1)&lt;U$30,IF(U$38=3,MOD(U86,4)+1,IF(U$38=2,U86+1,"")),""),"")</f>
        <v/>
      </c>
      <c r="V87" s="449" t="str">
        <f>IF(ISNUMBER(V86),IF((SUM(V$156:V172)+1)&lt;V$30,IF(V$38=3,MOD(V86,4)+1,IF(V$38=2,V86+1,"")),""),"")</f>
        <v/>
      </c>
      <c r="W87" s="449" t="str">
        <f>IF(ISNUMBER(W86),IF((SUM(W$156:W172)+1)&lt;W$30,IF(W$38=3,MOD(W86,4)+1,IF(W$38=2,W86+1,"")),""),"")</f>
        <v/>
      </c>
      <c r="X87" s="449" t="str">
        <f>IF(ISNUMBER(X86),IF((SUM(X$156:X172)+1)&lt;X$30,IF(X$38=3,MOD(X86,4)+1,IF(X$38=2,X86+1,"")),""),"")</f>
        <v/>
      </c>
    </row>
    <row r="88" spans="1:24" x14ac:dyDescent="0.2">
      <c r="A88" s="442"/>
      <c r="B88" s="442"/>
      <c r="C88" s="470">
        <v>19</v>
      </c>
      <c r="D88" s="449" t="str">
        <f>IF(ISNUMBER(D87),IF((SUM(D$156:D173)+1)&lt;D$30,IF(D$38=3,MOD(D87,4)+1,IF(D$38=2,D87+1,"")),""),"")</f>
        <v/>
      </c>
      <c r="E88" s="449" t="str">
        <f>IF(ISNUMBER(E87),IF((SUM(E$156:E173)+1)&lt;E$30,IF(E$38=3,MOD(E87,4)+1,IF(E$38=2,E87+1,"")),""),"")</f>
        <v/>
      </c>
      <c r="F88" s="449" t="str">
        <f>IF(ISNUMBER(F87),IF((SUM(F$156:F173)+1)&lt;F$30,IF(F$38=3,MOD(F87,4)+1,IF(F$38=2,F87+1,"")),""),"")</f>
        <v/>
      </c>
      <c r="G88" s="449" t="str">
        <f>IF(ISNUMBER(G87),IF((SUM(G$156:G173)+1)&lt;G$30,IF(G$38=3,MOD(G87,4)+1,IF(G$38=2,G87+1,"")),""),"")</f>
        <v/>
      </c>
      <c r="H88" s="449" t="str">
        <f>IF(ISNUMBER(H87),IF((SUM(H$156:H173)+1)&lt;H$30,IF(H$38=3,MOD(H87,4)+1,IF(H$38=2,H87+1,"")),""),"")</f>
        <v/>
      </c>
      <c r="I88" s="449" t="str">
        <f>IF(ISNUMBER(I87),IF((SUM(I$156:I173)+1)&lt;I$30,IF(I$38=3,MOD(I87,4)+1,IF(I$38=2,I87+1,"")),""),"")</f>
        <v/>
      </c>
      <c r="J88" s="449" t="str">
        <f>IF(ISNUMBER(J87),IF((SUM(J$156:J173)+1)&lt;J$30,IF(J$38=3,MOD(J87,4)+1,IF(J$38=2,J87+1,"")),""),"")</f>
        <v/>
      </c>
      <c r="K88" s="449" t="str">
        <f>IF(ISNUMBER(K87),IF((SUM(K$156:K173)+1)&lt;K$30,IF(K$38=3,MOD(K87,4)+1,IF(K$38=2,K87+1,"")),""),"")</f>
        <v/>
      </c>
      <c r="L88" s="449" t="str">
        <f>IF(ISNUMBER(L87),IF((SUM(L$156:L173)+1)&lt;L$30,IF(L$38=3,MOD(L87,4)+1,IF(L$38=2,L87+1,"")),""),"")</f>
        <v/>
      </c>
      <c r="M88" s="449" t="str">
        <f>IF(ISNUMBER(M87),IF((SUM(M$156:M173)+1)&lt;M$30,IF(M$38=3,MOD(M87,4)+1,IF(M$38=2,M87+1,"")),""),"")</f>
        <v/>
      </c>
      <c r="N88" s="449" t="str">
        <f>IF(ISNUMBER(N87),IF((SUM(N$156:N173)+1)&lt;N$30,IF(N$38=3,MOD(N87,4)+1,IF(N$38=2,N87+1,"")),""),"")</f>
        <v/>
      </c>
      <c r="O88" s="449" t="str">
        <f>IF(ISNUMBER(O87),IF((SUM(O$156:O173)+1)&lt;O$30,IF(O$38=3,MOD(O87,4)+1,IF(O$38=2,O87+1,"")),""),"")</f>
        <v/>
      </c>
      <c r="P88" s="449" t="str">
        <f>IF(ISNUMBER(P87),IF((SUM(P$156:P173)+1)&lt;P$30,IF(P$38=3,MOD(P87,4)+1,IF(P$38=2,P87+1,"")),""),"")</f>
        <v/>
      </c>
      <c r="Q88" s="449" t="str">
        <f>IF(ISNUMBER(Q87),IF((SUM(Q$156:Q173)+1)&lt;Q$30,IF(Q$38=3,MOD(Q87,4)+1,IF(Q$38=2,Q87+1,"")),""),"")</f>
        <v/>
      </c>
      <c r="R88" s="449" t="str">
        <f>IF(ISNUMBER(R87),IF((SUM(R$156:R173)+1)&lt;R$30,IF(R$38=3,MOD(R87,4)+1,IF(R$38=2,R87+1,"")),""),"")</f>
        <v/>
      </c>
      <c r="S88" s="449" t="str">
        <f>IF(ISNUMBER(S87),IF((SUM(S$156:S173)+1)&lt;S$30,IF(S$38=3,MOD(S87,4)+1,IF(S$38=2,S87+1,"")),""),"")</f>
        <v/>
      </c>
      <c r="T88" s="449" t="str">
        <f>IF(ISNUMBER(T87),IF((SUM(T$156:T173)+1)&lt;T$30,IF(T$38=3,MOD(T87,4)+1,IF(T$38=2,T87+1,"")),""),"")</f>
        <v/>
      </c>
      <c r="U88" s="449" t="str">
        <f>IF(ISNUMBER(U87),IF((SUM(U$156:U173)+1)&lt;U$30,IF(U$38=3,MOD(U87,4)+1,IF(U$38=2,U87+1,"")),""),"")</f>
        <v/>
      </c>
      <c r="V88" s="449" t="str">
        <f>IF(ISNUMBER(V87),IF((SUM(V$156:V173)+1)&lt;V$30,IF(V$38=3,MOD(V87,4)+1,IF(V$38=2,V87+1,"")),""),"")</f>
        <v/>
      </c>
      <c r="W88" s="449" t="str">
        <f>IF(ISNUMBER(W87),IF((SUM(W$156:W173)+1)&lt;W$30,IF(W$38=3,MOD(W87,4)+1,IF(W$38=2,W87+1,"")),""),"")</f>
        <v/>
      </c>
      <c r="X88" s="449" t="str">
        <f>IF(ISNUMBER(X87),IF((SUM(X$156:X173)+1)&lt;X$30,IF(X$38=3,MOD(X87,4)+1,IF(X$38=2,X87+1,"")),""),"")</f>
        <v/>
      </c>
    </row>
    <row r="89" spans="1:24" x14ac:dyDescent="0.2">
      <c r="A89" s="442"/>
      <c r="B89" s="442"/>
      <c r="C89" s="470">
        <v>20</v>
      </c>
      <c r="D89" s="449" t="str">
        <f>IF(ISNUMBER(D88),IF((SUM(D$156:D174)+1)&lt;D$30,IF(D$38=3,MOD(D88,4)+1,IF(D$38=2,D88+1,"")),""),"")</f>
        <v/>
      </c>
      <c r="E89" s="449" t="str">
        <f>IF(ISNUMBER(E88),IF((SUM(E$156:E174)+1)&lt;E$30,IF(E$38=3,MOD(E88,4)+1,IF(E$38=2,E88+1,"")),""),"")</f>
        <v/>
      </c>
      <c r="F89" s="449" t="str">
        <f>IF(ISNUMBER(F88),IF((SUM(F$156:F174)+1)&lt;F$30,IF(F$38=3,MOD(F88,4)+1,IF(F$38=2,F88+1,"")),""),"")</f>
        <v/>
      </c>
      <c r="G89" s="449" t="str">
        <f>IF(ISNUMBER(G88),IF((SUM(G$156:G174)+1)&lt;G$30,IF(G$38=3,MOD(G88,4)+1,IF(G$38=2,G88+1,"")),""),"")</f>
        <v/>
      </c>
      <c r="H89" s="449" t="str">
        <f>IF(ISNUMBER(H88),IF((SUM(H$156:H174)+1)&lt;H$30,IF(H$38=3,MOD(H88,4)+1,IF(H$38=2,H88+1,"")),""),"")</f>
        <v/>
      </c>
      <c r="I89" s="449" t="str">
        <f>IF(ISNUMBER(I88),IF((SUM(I$156:I174)+1)&lt;I$30,IF(I$38=3,MOD(I88,4)+1,IF(I$38=2,I88+1,"")),""),"")</f>
        <v/>
      </c>
      <c r="J89" s="449" t="str">
        <f>IF(ISNUMBER(J88),IF((SUM(J$156:J174)+1)&lt;J$30,IF(J$38=3,MOD(J88,4)+1,IF(J$38=2,J88+1,"")),""),"")</f>
        <v/>
      </c>
      <c r="K89" s="449" t="str">
        <f>IF(ISNUMBER(K88),IF((SUM(K$156:K174)+1)&lt;K$30,IF(K$38=3,MOD(K88,4)+1,IF(K$38=2,K88+1,"")),""),"")</f>
        <v/>
      </c>
      <c r="L89" s="449" t="str">
        <f>IF(ISNUMBER(L88),IF((SUM(L$156:L174)+1)&lt;L$30,IF(L$38=3,MOD(L88,4)+1,IF(L$38=2,L88+1,"")),""),"")</f>
        <v/>
      </c>
      <c r="M89" s="449" t="str">
        <f>IF(ISNUMBER(M88),IF((SUM(M$156:M174)+1)&lt;M$30,IF(M$38=3,MOD(M88,4)+1,IF(M$38=2,M88+1,"")),""),"")</f>
        <v/>
      </c>
      <c r="N89" s="449" t="str">
        <f>IF(ISNUMBER(N88),IF((SUM(N$156:N174)+1)&lt;N$30,IF(N$38=3,MOD(N88,4)+1,IF(N$38=2,N88+1,"")),""),"")</f>
        <v/>
      </c>
      <c r="O89" s="449" t="str">
        <f>IF(ISNUMBER(O88),IF((SUM(O$156:O174)+1)&lt;O$30,IF(O$38=3,MOD(O88,4)+1,IF(O$38=2,O88+1,"")),""),"")</f>
        <v/>
      </c>
      <c r="P89" s="449" t="str">
        <f>IF(ISNUMBER(P88),IF((SUM(P$156:P174)+1)&lt;P$30,IF(P$38=3,MOD(P88,4)+1,IF(P$38=2,P88+1,"")),""),"")</f>
        <v/>
      </c>
      <c r="Q89" s="449" t="str">
        <f>IF(ISNUMBER(Q88),IF((SUM(Q$156:Q174)+1)&lt;Q$30,IF(Q$38=3,MOD(Q88,4)+1,IF(Q$38=2,Q88+1,"")),""),"")</f>
        <v/>
      </c>
      <c r="R89" s="449" t="str">
        <f>IF(ISNUMBER(R88),IF((SUM(R$156:R174)+1)&lt;R$30,IF(R$38=3,MOD(R88,4)+1,IF(R$38=2,R88+1,"")),""),"")</f>
        <v/>
      </c>
      <c r="S89" s="449" t="str">
        <f>IF(ISNUMBER(S88),IF((SUM(S$156:S174)+1)&lt;S$30,IF(S$38=3,MOD(S88,4)+1,IF(S$38=2,S88+1,"")),""),"")</f>
        <v/>
      </c>
      <c r="T89" s="449" t="str">
        <f>IF(ISNUMBER(T88),IF((SUM(T$156:T174)+1)&lt;T$30,IF(T$38=3,MOD(T88,4)+1,IF(T$38=2,T88+1,"")),""),"")</f>
        <v/>
      </c>
      <c r="U89" s="449" t="str">
        <f>IF(ISNUMBER(U88),IF((SUM(U$156:U174)+1)&lt;U$30,IF(U$38=3,MOD(U88,4)+1,IF(U$38=2,U88+1,"")),""),"")</f>
        <v/>
      </c>
      <c r="V89" s="449" t="str">
        <f>IF(ISNUMBER(V88),IF((SUM(V$156:V174)+1)&lt;V$30,IF(V$38=3,MOD(V88,4)+1,IF(V$38=2,V88+1,"")),""),"")</f>
        <v/>
      </c>
      <c r="W89" s="449" t="str">
        <f>IF(ISNUMBER(W88),IF((SUM(W$156:W174)+1)&lt;W$30,IF(W$38=3,MOD(W88,4)+1,IF(W$38=2,W88+1,"")),""),"")</f>
        <v/>
      </c>
      <c r="X89" s="449" t="str">
        <f>IF(ISNUMBER(X88),IF((SUM(X$156:X174)+1)&lt;X$30,IF(X$38=3,MOD(X88,4)+1,IF(X$38=2,X88+1,"")),""),"")</f>
        <v/>
      </c>
    </row>
    <row r="90" spans="1:24" x14ac:dyDescent="0.2">
      <c r="A90" s="442"/>
      <c r="B90" s="442"/>
      <c r="C90" s="470">
        <v>21</v>
      </c>
      <c r="D90" s="449" t="str">
        <f>IF(ISNUMBER(D89),IF((SUM(D$156:D175)+1)&lt;D$30,IF(D$38=3,MOD(D89,4)+1,IF(D$38=2,D89+1,"")),""),"")</f>
        <v/>
      </c>
      <c r="E90" s="449" t="str">
        <f>IF(ISNUMBER(E89),IF((SUM(E$156:E175)+1)&lt;E$30,IF(E$38=3,MOD(E89,4)+1,IF(E$38=2,E89+1,"")),""),"")</f>
        <v/>
      </c>
      <c r="F90" s="449" t="str">
        <f>IF(ISNUMBER(F89),IF((SUM(F$156:F175)+1)&lt;F$30,IF(F$38=3,MOD(F89,4)+1,IF(F$38=2,F89+1,"")),""),"")</f>
        <v/>
      </c>
      <c r="G90" s="449" t="str">
        <f>IF(ISNUMBER(G89),IF((SUM(G$156:G175)+1)&lt;G$30,IF(G$38=3,MOD(G89,4)+1,IF(G$38=2,G89+1,"")),""),"")</f>
        <v/>
      </c>
      <c r="H90" s="449" t="str">
        <f>IF(ISNUMBER(H89),IF((SUM(H$156:H175)+1)&lt;H$30,IF(H$38=3,MOD(H89,4)+1,IF(H$38=2,H89+1,"")),""),"")</f>
        <v/>
      </c>
      <c r="I90" s="449" t="str">
        <f>IF(ISNUMBER(I89),IF((SUM(I$156:I175)+1)&lt;I$30,IF(I$38=3,MOD(I89,4)+1,IF(I$38=2,I89+1,"")),""),"")</f>
        <v/>
      </c>
      <c r="J90" s="449" t="str">
        <f>IF(ISNUMBER(J89),IF((SUM(J$156:J175)+1)&lt;J$30,IF(J$38=3,MOD(J89,4)+1,IF(J$38=2,J89+1,"")),""),"")</f>
        <v/>
      </c>
      <c r="K90" s="449" t="str">
        <f>IF(ISNUMBER(K89),IF((SUM(K$156:K175)+1)&lt;K$30,IF(K$38=3,MOD(K89,4)+1,IF(K$38=2,K89+1,"")),""),"")</f>
        <v/>
      </c>
      <c r="L90" s="449" t="str">
        <f>IF(ISNUMBER(L89),IF((SUM(L$156:L175)+1)&lt;L$30,IF(L$38=3,MOD(L89,4)+1,IF(L$38=2,L89+1,"")),""),"")</f>
        <v/>
      </c>
      <c r="M90" s="449" t="str">
        <f>IF(ISNUMBER(M89),IF((SUM(M$156:M175)+1)&lt;M$30,IF(M$38=3,MOD(M89,4)+1,IF(M$38=2,M89+1,"")),""),"")</f>
        <v/>
      </c>
      <c r="N90" s="449" t="str">
        <f>IF(ISNUMBER(N89),IF((SUM(N$156:N175)+1)&lt;N$30,IF(N$38=3,MOD(N89,4)+1,IF(N$38=2,N89+1,"")),""),"")</f>
        <v/>
      </c>
      <c r="O90" s="449" t="str">
        <f>IF(ISNUMBER(O89),IF((SUM(O$156:O175)+1)&lt;O$30,IF(O$38=3,MOD(O89,4)+1,IF(O$38=2,O89+1,"")),""),"")</f>
        <v/>
      </c>
      <c r="P90" s="449" t="str">
        <f>IF(ISNUMBER(P89),IF((SUM(P$156:P175)+1)&lt;P$30,IF(P$38=3,MOD(P89,4)+1,IF(P$38=2,P89+1,"")),""),"")</f>
        <v/>
      </c>
      <c r="Q90" s="449" t="str">
        <f>IF(ISNUMBER(Q89),IF((SUM(Q$156:Q175)+1)&lt;Q$30,IF(Q$38=3,MOD(Q89,4)+1,IF(Q$38=2,Q89+1,"")),""),"")</f>
        <v/>
      </c>
      <c r="R90" s="449" t="str">
        <f>IF(ISNUMBER(R89),IF((SUM(R$156:R175)+1)&lt;R$30,IF(R$38=3,MOD(R89,4)+1,IF(R$38=2,R89+1,"")),""),"")</f>
        <v/>
      </c>
      <c r="S90" s="449" t="str">
        <f>IF(ISNUMBER(S89),IF((SUM(S$156:S175)+1)&lt;S$30,IF(S$38=3,MOD(S89,4)+1,IF(S$38=2,S89+1,"")),""),"")</f>
        <v/>
      </c>
      <c r="T90" s="449" t="str">
        <f>IF(ISNUMBER(T89),IF((SUM(T$156:T175)+1)&lt;T$30,IF(T$38=3,MOD(T89,4)+1,IF(T$38=2,T89+1,"")),""),"")</f>
        <v/>
      </c>
      <c r="U90" s="449" t="str">
        <f>IF(ISNUMBER(U89),IF((SUM(U$156:U175)+1)&lt;U$30,IF(U$38=3,MOD(U89,4)+1,IF(U$38=2,U89+1,"")),""),"")</f>
        <v/>
      </c>
      <c r="V90" s="449" t="str">
        <f>IF(ISNUMBER(V89),IF((SUM(V$156:V175)+1)&lt;V$30,IF(V$38=3,MOD(V89,4)+1,IF(V$38=2,V89+1,"")),""),"")</f>
        <v/>
      </c>
      <c r="W90" s="449" t="str">
        <f>IF(ISNUMBER(W89),IF((SUM(W$156:W175)+1)&lt;W$30,IF(W$38=3,MOD(W89,4)+1,IF(W$38=2,W89+1,"")),""),"")</f>
        <v/>
      </c>
      <c r="X90" s="449" t="str">
        <f>IF(ISNUMBER(X89),IF((SUM(X$156:X175)+1)&lt;X$30,IF(X$38=3,MOD(X89,4)+1,IF(X$38=2,X89+1,"")),""),"")</f>
        <v/>
      </c>
    </row>
    <row r="91" spans="1:24" x14ac:dyDescent="0.2">
      <c r="A91" s="442"/>
      <c r="B91" s="442"/>
      <c r="C91" s="470">
        <v>22</v>
      </c>
      <c r="D91" s="449" t="str">
        <f>IF(ISNUMBER(D90),IF((SUM(D$156:D176)+1)&lt;D$30,IF(D$38=3,MOD(D90,4)+1,IF(D$38=2,D90+1,"")),""),"")</f>
        <v/>
      </c>
      <c r="E91" s="449" t="str">
        <f>IF(ISNUMBER(E90),IF((SUM(E$156:E176)+1)&lt;E$30,IF(E$38=3,MOD(E90,4)+1,IF(E$38=2,E90+1,"")),""),"")</f>
        <v/>
      </c>
      <c r="F91" s="449" t="str">
        <f>IF(ISNUMBER(F90),IF((SUM(F$156:F176)+1)&lt;F$30,IF(F$38=3,MOD(F90,4)+1,IF(F$38=2,F90+1,"")),""),"")</f>
        <v/>
      </c>
      <c r="G91" s="449" t="str">
        <f>IF(ISNUMBER(G90),IF((SUM(G$156:G176)+1)&lt;G$30,IF(G$38=3,MOD(G90,4)+1,IF(G$38=2,G90+1,"")),""),"")</f>
        <v/>
      </c>
      <c r="H91" s="449" t="str">
        <f>IF(ISNUMBER(H90),IF((SUM(H$156:H176)+1)&lt;H$30,IF(H$38=3,MOD(H90,4)+1,IF(H$38=2,H90+1,"")),""),"")</f>
        <v/>
      </c>
      <c r="I91" s="449" t="str">
        <f>IF(ISNUMBER(I90),IF((SUM(I$156:I176)+1)&lt;I$30,IF(I$38=3,MOD(I90,4)+1,IF(I$38=2,I90+1,"")),""),"")</f>
        <v/>
      </c>
      <c r="J91" s="449" t="str">
        <f>IF(ISNUMBER(J90),IF((SUM(J$156:J176)+1)&lt;J$30,IF(J$38=3,MOD(J90,4)+1,IF(J$38=2,J90+1,"")),""),"")</f>
        <v/>
      </c>
      <c r="K91" s="449" t="str">
        <f>IF(ISNUMBER(K90),IF((SUM(K$156:K176)+1)&lt;K$30,IF(K$38=3,MOD(K90,4)+1,IF(K$38=2,K90+1,"")),""),"")</f>
        <v/>
      </c>
      <c r="L91" s="449" t="str">
        <f>IF(ISNUMBER(L90),IF((SUM(L$156:L176)+1)&lt;L$30,IF(L$38=3,MOD(L90,4)+1,IF(L$38=2,L90+1,"")),""),"")</f>
        <v/>
      </c>
      <c r="M91" s="449" t="str">
        <f>IF(ISNUMBER(M90),IF((SUM(M$156:M176)+1)&lt;M$30,IF(M$38=3,MOD(M90,4)+1,IF(M$38=2,M90+1,"")),""),"")</f>
        <v/>
      </c>
      <c r="N91" s="449" t="str">
        <f>IF(ISNUMBER(N90),IF((SUM(N$156:N176)+1)&lt;N$30,IF(N$38=3,MOD(N90,4)+1,IF(N$38=2,N90+1,"")),""),"")</f>
        <v/>
      </c>
      <c r="O91" s="449" t="str">
        <f>IF(ISNUMBER(O90),IF((SUM(O$156:O176)+1)&lt;O$30,IF(O$38=3,MOD(O90,4)+1,IF(O$38=2,O90+1,"")),""),"")</f>
        <v/>
      </c>
      <c r="P91" s="449" t="str">
        <f>IF(ISNUMBER(P90),IF((SUM(P$156:P176)+1)&lt;P$30,IF(P$38=3,MOD(P90,4)+1,IF(P$38=2,P90+1,"")),""),"")</f>
        <v/>
      </c>
      <c r="Q91" s="449" t="str">
        <f>IF(ISNUMBER(Q90),IF((SUM(Q$156:Q176)+1)&lt;Q$30,IF(Q$38=3,MOD(Q90,4)+1,IF(Q$38=2,Q90+1,"")),""),"")</f>
        <v/>
      </c>
      <c r="R91" s="449" t="str">
        <f>IF(ISNUMBER(R90),IF((SUM(R$156:R176)+1)&lt;R$30,IF(R$38=3,MOD(R90,4)+1,IF(R$38=2,R90+1,"")),""),"")</f>
        <v/>
      </c>
      <c r="S91" s="449" t="str">
        <f>IF(ISNUMBER(S90),IF((SUM(S$156:S176)+1)&lt;S$30,IF(S$38=3,MOD(S90,4)+1,IF(S$38=2,S90+1,"")),""),"")</f>
        <v/>
      </c>
      <c r="T91" s="449" t="str">
        <f>IF(ISNUMBER(T90),IF((SUM(T$156:T176)+1)&lt;T$30,IF(T$38=3,MOD(T90,4)+1,IF(T$38=2,T90+1,"")),""),"")</f>
        <v/>
      </c>
      <c r="U91" s="449" t="str">
        <f>IF(ISNUMBER(U90),IF((SUM(U$156:U176)+1)&lt;U$30,IF(U$38=3,MOD(U90,4)+1,IF(U$38=2,U90+1,"")),""),"")</f>
        <v/>
      </c>
      <c r="V91" s="449" t="str">
        <f>IF(ISNUMBER(V90),IF((SUM(V$156:V176)+1)&lt;V$30,IF(V$38=3,MOD(V90,4)+1,IF(V$38=2,V90+1,"")),""),"")</f>
        <v/>
      </c>
      <c r="W91" s="449" t="str">
        <f>IF(ISNUMBER(W90),IF((SUM(W$156:W176)+1)&lt;W$30,IF(W$38=3,MOD(W90,4)+1,IF(W$38=2,W90+1,"")),""),"")</f>
        <v/>
      </c>
      <c r="X91" s="449" t="str">
        <f>IF(ISNUMBER(X90),IF((SUM(X$156:X176)+1)&lt;X$30,IF(X$38=3,MOD(X90,4)+1,IF(X$38=2,X90+1,"")),""),"")</f>
        <v/>
      </c>
    </row>
    <row r="92" spans="1:24" x14ac:dyDescent="0.2">
      <c r="A92" s="442"/>
      <c r="B92" s="442"/>
      <c r="C92" s="470">
        <v>23</v>
      </c>
      <c r="D92" s="449" t="str">
        <f>IF(ISNUMBER(D91),IF((SUM(D$156:D177)+1)&lt;D$30,IF(D$38=3,MOD(D91,4)+1,IF(D$38=2,D91+1,"")),""),"")</f>
        <v/>
      </c>
      <c r="E92" s="449" t="str">
        <f>IF(ISNUMBER(E91),IF((SUM(E$156:E177)+1)&lt;E$30,IF(E$38=3,MOD(E91,4)+1,IF(E$38=2,E91+1,"")),""),"")</f>
        <v/>
      </c>
      <c r="F92" s="449" t="str">
        <f>IF(ISNUMBER(F91),IF((SUM(F$156:F177)+1)&lt;F$30,IF(F$38=3,MOD(F91,4)+1,IF(F$38=2,F91+1,"")),""),"")</f>
        <v/>
      </c>
      <c r="G92" s="449" t="str">
        <f>IF(ISNUMBER(G91),IF((SUM(G$156:G177)+1)&lt;G$30,IF(G$38=3,MOD(G91,4)+1,IF(G$38=2,G91+1,"")),""),"")</f>
        <v/>
      </c>
      <c r="H92" s="449" t="str">
        <f>IF(ISNUMBER(H91),IF((SUM(H$156:H177)+1)&lt;H$30,IF(H$38=3,MOD(H91,4)+1,IF(H$38=2,H91+1,"")),""),"")</f>
        <v/>
      </c>
      <c r="I92" s="449" t="str">
        <f>IF(ISNUMBER(I91),IF((SUM(I$156:I177)+1)&lt;I$30,IF(I$38=3,MOD(I91,4)+1,IF(I$38=2,I91+1,"")),""),"")</f>
        <v/>
      </c>
      <c r="J92" s="449" t="str">
        <f>IF(ISNUMBER(J91),IF((SUM(J$156:J177)+1)&lt;J$30,IF(J$38=3,MOD(J91,4)+1,IF(J$38=2,J91+1,"")),""),"")</f>
        <v/>
      </c>
      <c r="K92" s="449" t="str">
        <f>IF(ISNUMBER(K91),IF((SUM(K$156:K177)+1)&lt;K$30,IF(K$38=3,MOD(K91,4)+1,IF(K$38=2,K91+1,"")),""),"")</f>
        <v/>
      </c>
      <c r="L92" s="449" t="str">
        <f>IF(ISNUMBER(L91),IF((SUM(L$156:L177)+1)&lt;L$30,IF(L$38=3,MOD(L91,4)+1,IF(L$38=2,L91+1,"")),""),"")</f>
        <v/>
      </c>
      <c r="M92" s="449" t="str">
        <f>IF(ISNUMBER(M91),IF((SUM(M$156:M177)+1)&lt;M$30,IF(M$38=3,MOD(M91,4)+1,IF(M$38=2,M91+1,"")),""),"")</f>
        <v/>
      </c>
      <c r="N92" s="449" t="str">
        <f>IF(ISNUMBER(N91),IF((SUM(N$156:N177)+1)&lt;N$30,IF(N$38=3,MOD(N91,4)+1,IF(N$38=2,N91+1,"")),""),"")</f>
        <v/>
      </c>
      <c r="O92" s="449" t="str">
        <f>IF(ISNUMBER(O91),IF((SUM(O$156:O177)+1)&lt;O$30,IF(O$38=3,MOD(O91,4)+1,IF(O$38=2,O91+1,"")),""),"")</f>
        <v/>
      </c>
      <c r="P92" s="449" t="str">
        <f>IF(ISNUMBER(P91),IF((SUM(P$156:P177)+1)&lt;P$30,IF(P$38=3,MOD(P91,4)+1,IF(P$38=2,P91+1,"")),""),"")</f>
        <v/>
      </c>
      <c r="Q92" s="449" t="str">
        <f>IF(ISNUMBER(Q91),IF((SUM(Q$156:Q177)+1)&lt;Q$30,IF(Q$38=3,MOD(Q91,4)+1,IF(Q$38=2,Q91+1,"")),""),"")</f>
        <v/>
      </c>
      <c r="R92" s="449" t="str">
        <f>IF(ISNUMBER(R91),IF((SUM(R$156:R177)+1)&lt;R$30,IF(R$38=3,MOD(R91,4)+1,IF(R$38=2,R91+1,"")),""),"")</f>
        <v/>
      </c>
      <c r="S92" s="449" t="str">
        <f>IF(ISNUMBER(S91),IF((SUM(S$156:S177)+1)&lt;S$30,IF(S$38=3,MOD(S91,4)+1,IF(S$38=2,S91+1,"")),""),"")</f>
        <v/>
      </c>
      <c r="T92" s="449" t="str">
        <f>IF(ISNUMBER(T91),IF((SUM(T$156:T177)+1)&lt;T$30,IF(T$38=3,MOD(T91,4)+1,IF(T$38=2,T91+1,"")),""),"")</f>
        <v/>
      </c>
      <c r="U92" s="449" t="str">
        <f>IF(ISNUMBER(U91),IF((SUM(U$156:U177)+1)&lt;U$30,IF(U$38=3,MOD(U91,4)+1,IF(U$38=2,U91+1,"")),""),"")</f>
        <v/>
      </c>
      <c r="V92" s="449" t="str">
        <f>IF(ISNUMBER(V91),IF((SUM(V$156:V177)+1)&lt;V$30,IF(V$38=3,MOD(V91,4)+1,IF(V$38=2,V91+1,"")),""),"")</f>
        <v/>
      </c>
      <c r="W92" s="449" t="str">
        <f>IF(ISNUMBER(W91),IF((SUM(W$156:W177)+1)&lt;W$30,IF(W$38=3,MOD(W91,4)+1,IF(W$38=2,W91+1,"")),""),"")</f>
        <v/>
      </c>
      <c r="X92" s="449" t="str">
        <f>IF(ISNUMBER(X91),IF((SUM(X$156:X177)+1)&lt;X$30,IF(X$38=3,MOD(X91,4)+1,IF(X$38=2,X91+1,"")),""),"")</f>
        <v/>
      </c>
    </row>
    <row r="93" spans="1:24" x14ac:dyDescent="0.2">
      <c r="A93" s="442"/>
      <c r="B93" s="442"/>
      <c r="C93" s="470">
        <v>24</v>
      </c>
      <c r="D93" s="449" t="str">
        <f>IF(ISNUMBER(D92),IF((SUM(D$156:D178)+1)&lt;D$30,IF(D$38=3,MOD(D92,4)+1,IF(D$38=2,D92+1,"")),""),"")</f>
        <v/>
      </c>
      <c r="E93" s="449" t="str">
        <f>IF(ISNUMBER(E92),IF((SUM(E$156:E178)+1)&lt;E$30,IF(E$38=3,MOD(E92,4)+1,IF(E$38=2,E92+1,"")),""),"")</f>
        <v/>
      </c>
      <c r="F93" s="449" t="str">
        <f>IF(ISNUMBER(F92),IF((SUM(F$156:F178)+1)&lt;F$30,IF(F$38=3,MOD(F92,4)+1,IF(F$38=2,F92+1,"")),""),"")</f>
        <v/>
      </c>
      <c r="G93" s="449" t="str">
        <f>IF(ISNUMBER(G92),IF((SUM(G$156:G178)+1)&lt;G$30,IF(G$38=3,MOD(G92,4)+1,IF(G$38=2,G92+1,"")),""),"")</f>
        <v/>
      </c>
      <c r="H93" s="449" t="str">
        <f>IF(ISNUMBER(H92),IF((SUM(H$156:H178)+1)&lt;H$30,IF(H$38=3,MOD(H92,4)+1,IF(H$38=2,H92+1,"")),""),"")</f>
        <v/>
      </c>
      <c r="I93" s="449" t="str">
        <f>IF(ISNUMBER(I92),IF((SUM(I$156:I178)+1)&lt;I$30,IF(I$38=3,MOD(I92,4)+1,IF(I$38=2,I92+1,"")),""),"")</f>
        <v/>
      </c>
      <c r="J93" s="449" t="str">
        <f>IF(ISNUMBER(J92),IF((SUM(J$156:J178)+1)&lt;J$30,IF(J$38=3,MOD(J92,4)+1,IF(J$38=2,J92+1,"")),""),"")</f>
        <v/>
      </c>
      <c r="K93" s="449" t="str">
        <f>IF(ISNUMBER(K92),IF((SUM(K$156:K178)+1)&lt;K$30,IF(K$38=3,MOD(K92,4)+1,IF(K$38=2,K92+1,"")),""),"")</f>
        <v/>
      </c>
      <c r="L93" s="449" t="str">
        <f>IF(ISNUMBER(L92),IF((SUM(L$156:L178)+1)&lt;L$30,IF(L$38=3,MOD(L92,4)+1,IF(L$38=2,L92+1,"")),""),"")</f>
        <v/>
      </c>
      <c r="M93" s="449" t="str">
        <f>IF(ISNUMBER(M92),IF((SUM(M$156:M178)+1)&lt;M$30,IF(M$38=3,MOD(M92,4)+1,IF(M$38=2,M92+1,"")),""),"")</f>
        <v/>
      </c>
      <c r="N93" s="449" t="str">
        <f>IF(ISNUMBER(N92),IF((SUM(N$156:N178)+1)&lt;N$30,IF(N$38=3,MOD(N92,4)+1,IF(N$38=2,N92+1,"")),""),"")</f>
        <v/>
      </c>
      <c r="O93" s="449" t="str">
        <f>IF(ISNUMBER(O92),IF((SUM(O$156:O178)+1)&lt;O$30,IF(O$38=3,MOD(O92,4)+1,IF(O$38=2,O92+1,"")),""),"")</f>
        <v/>
      </c>
      <c r="P93" s="449" t="str">
        <f>IF(ISNUMBER(P92),IF((SUM(P$156:P178)+1)&lt;P$30,IF(P$38=3,MOD(P92,4)+1,IF(P$38=2,P92+1,"")),""),"")</f>
        <v/>
      </c>
      <c r="Q93" s="449" t="str">
        <f>IF(ISNUMBER(Q92),IF((SUM(Q$156:Q178)+1)&lt;Q$30,IF(Q$38=3,MOD(Q92,4)+1,IF(Q$38=2,Q92+1,"")),""),"")</f>
        <v/>
      </c>
      <c r="R93" s="449" t="str">
        <f>IF(ISNUMBER(R92),IF((SUM(R$156:R178)+1)&lt;R$30,IF(R$38=3,MOD(R92,4)+1,IF(R$38=2,R92+1,"")),""),"")</f>
        <v/>
      </c>
      <c r="S93" s="449" t="str">
        <f>IF(ISNUMBER(S92),IF((SUM(S$156:S178)+1)&lt;S$30,IF(S$38=3,MOD(S92,4)+1,IF(S$38=2,S92+1,"")),""),"")</f>
        <v/>
      </c>
      <c r="T93" s="449" t="str">
        <f>IF(ISNUMBER(T92),IF((SUM(T$156:T178)+1)&lt;T$30,IF(T$38=3,MOD(T92,4)+1,IF(T$38=2,T92+1,"")),""),"")</f>
        <v/>
      </c>
      <c r="U93" s="449" t="str">
        <f>IF(ISNUMBER(U92),IF((SUM(U$156:U178)+1)&lt;U$30,IF(U$38=3,MOD(U92,4)+1,IF(U$38=2,U92+1,"")),""),"")</f>
        <v/>
      </c>
      <c r="V93" s="449" t="str">
        <f>IF(ISNUMBER(V92),IF((SUM(V$156:V178)+1)&lt;V$30,IF(V$38=3,MOD(V92,4)+1,IF(V$38=2,V92+1,"")),""),"")</f>
        <v/>
      </c>
      <c r="W93" s="449" t="str">
        <f>IF(ISNUMBER(W92),IF((SUM(W$156:W178)+1)&lt;W$30,IF(W$38=3,MOD(W92,4)+1,IF(W$38=2,W92+1,"")),""),"")</f>
        <v/>
      </c>
      <c r="X93" s="449" t="str">
        <f>IF(ISNUMBER(X92),IF((SUM(X$156:X178)+1)&lt;X$30,IF(X$38=3,MOD(X92,4)+1,IF(X$38=2,X92+1,"")),""),"")</f>
        <v/>
      </c>
    </row>
    <row r="94" spans="1:24" x14ac:dyDescent="0.2">
      <c r="A94" s="442"/>
      <c r="B94" s="442"/>
      <c r="C94" s="470">
        <v>25</v>
      </c>
      <c r="D94" s="449" t="str">
        <f>IF(ISNUMBER(D93),IF((SUM(D$156:D179)+1)&lt;D$30,IF(D$38=3,MOD(D93,4)+1,IF(D$38=2,D93+1,"")),""),"")</f>
        <v/>
      </c>
      <c r="E94" s="449" t="str">
        <f>IF(ISNUMBER(E93),IF((SUM(E$156:E179)+1)&lt;E$30,IF(E$38=3,MOD(E93,4)+1,IF(E$38=2,E93+1,"")),""),"")</f>
        <v/>
      </c>
      <c r="F94" s="449" t="str">
        <f>IF(ISNUMBER(F93),IF((SUM(F$156:F179)+1)&lt;F$30,IF(F$38=3,MOD(F93,4)+1,IF(F$38=2,F93+1,"")),""),"")</f>
        <v/>
      </c>
      <c r="G94" s="449" t="str">
        <f>IF(ISNUMBER(G93),IF((SUM(G$156:G179)+1)&lt;G$30,IF(G$38=3,MOD(G93,4)+1,IF(G$38=2,G93+1,"")),""),"")</f>
        <v/>
      </c>
      <c r="H94" s="449" t="str">
        <f>IF(ISNUMBER(H93),IF((SUM(H$156:H179)+1)&lt;H$30,IF(H$38=3,MOD(H93,4)+1,IF(H$38=2,H93+1,"")),""),"")</f>
        <v/>
      </c>
      <c r="I94" s="449" t="str">
        <f>IF(ISNUMBER(I93),IF((SUM(I$156:I179)+1)&lt;I$30,IF(I$38=3,MOD(I93,4)+1,IF(I$38=2,I93+1,"")),""),"")</f>
        <v/>
      </c>
      <c r="J94" s="449" t="str">
        <f>IF(ISNUMBER(J93),IF((SUM(J$156:J179)+1)&lt;J$30,IF(J$38=3,MOD(J93,4)+1,IF(J$38=2,J93+1,"")),""),"")</f>
        <v/>
      </c>
      <c r="K94" s="449" t="str">
        <f>IF(ISNUMBER(K93),IF((SUM(K$156:K179)+1)&lt;K$30,IF(K$38=3,MOD(K93,4)+1,IF(K$38=2,K93+1,"")),""),"")</f>
        <v/>
      </c>
      <c r="L94" s="449" t="str">
        <f>IF(ISNUMBER(L93),IF((SUM(L$156:L179)+1)&lt;L$30,IF(L$38=3,MOD(L93,4)+1,IF(L$38=2,L93+1,"")),""),"")</f>
        <v/>
      </c>
      <c r="M94" s="449" t="str">
        <f>IF(ISNUMBER(M93),IF((SUM(M$156:M179)+1)&lt;M$30,IF(M$38=3,MOD(M93,4)+1,IF(M$38=2,M93+1,"")),""),"")</f>
        <v/>
      </c>
      <c r="N94" s="449" t="str">
        <f>IF(ISNUMBER(N93),IF((SUM(N$156:N179)+1)&lt;N$30,IF(N$38=3,MOD(N93,4)+1,IF(N$38=2,N93+1,"")),""),"")</f>
        <v/>
      </c>
      <c r="O94" s="449" t="str">
        <f>IF(ISNUMBER(O93),IF((SUM(O$156:O179)+1)&lt;O$30,IF(O$38=3,MOD(O93,4)+1,IF(O$38=2,O93+1,"")),""),"")</f>
        <v/>
      </c>
      <c r="P94" s="449" t="str">
        <f>IF(ISNUMBER(P93),IF((SUM(P$156:P179)+1)&lt;P$30,IF(P$38=3,MOD(P93,4)+1,IF(P$38=2,P93+1,"")),""),"")</f>
        <v/>
      </c>
      <c r="Q94" s="449" t="str">
        <f>IF(ISNUMBER(Q93),IF((SUM(Q$156:Q179)+1)&lt;Q$30,IF(Q$38=3,MOD(Q93,4)+1,IF(Q$38=2,Q93+1,"")),""),"")</f>
        <v/>
      </c>
      <c r="R94" s="449" t="str">
        <f>IF(ISNUMBER(R93),IF((SUM(R$156:R179)+1)&lt;R$30,IF(R$38=3,MOD(R93,4)+1,IF(R$38=2,R93+1,"")),""),"")</f>
        <v/>
      </c>
      <c r="S94" s="449" t="str">
        <f>IF(ISNUMBER(S93),IF((SUM(S$156:S179)+1)&lt;S$30,IF(S$38=3,MOD(S93,4)+1,IF(S$38=2,S93+1,"")),""),"")</f>
        <v/>
      </c>
      <c r="T94" s="449" t="str">
        <f>IF(ISNUMBER(T93),IF((SUM(T$156:T179)+1)&lt;T$30,IF(T$38=3,MOD(T93,4)+1,IF(T$38=2,T93+1,"")),""),"")</f>
        <v/>
      </c>
      <c r="U94" s="449" t="str">
        <f>IF(ISNUMBER(U93),IF((SUM(U$156:U179)+1)&lt;U$30,IF(U$38=3,MOD(U93,4)+1,IF(U$38=2,U93+1,"")),""),"")</f>
        <v/>
      </c>
      <c r="V94" s="449" t="str">
        <f>IF(ISNUMBER(V93),IF((SUM(V$156:V179)+1)&lt;V$30,IF(V$38=3,MOD(V93,4)+1,IF(V$38=2,V93+1,"")),""),"")</f>
        <v/>
      </c>
      <c r="W94" s="449" t="str">
        <f>IF(ISNUMBER(W93),IF((SUM(W$156:W179)+1)&lt;W$30,IF(W$38=3,MOD(W93,4)+1,IF(W$38=2,W93+1,"")),""),"")</f>
        <v/>
      </c>
      <c r="X94" s="449" t="str">
        <f>IF(ISNUMBER(X93),IF((SUM(X$156:X179)+1)&lt;X$30,IF(X$38=3,MOD(X93,4)+1,IF(X$38=2,X93+1,"")),""),"")</f>
        <v/>
      </c>
    </row>
    <row r="95" spans="1:24" x14ac:dyDescent="0.2">
      <c r="A95" s="442"/>
      <c r="B95" s="472"/>
      <c r="C95" s="470">
        <v>26</v>
      </c>
      <c r="D95" s="449" t="str">
        <f>IF(ISNUMBER(D94),IF((SUM(D$156:D180)+1)&lt;D$30,IF(D$38=3,MOD(D94,4)+1,IF(D$38=2,D94+1,"")),""),"")</f>
        <v/>
      </c>
      <c r="E95" s="449" t="str">
        <f>IF(ISNUMBER(E94),IF((SUM(E$156:E180)+1)&lt;E$30,IF(E$38=3,MOD(E94,4)+1,IF(E$38=2,E94+1,"")),""),"")</f>
        <v/>
      </c>
      <c r="F95" s="449" t="str">
        <f>IF(ISNUMBER(F94),IF((SUM(F$156:F180)+1)&lt;F$30,IF(F$38=3,MOD(F94,4)+1,IF(F$38=2,F94+1,"")),""),"")</f>
        <v/>
      </c>
      <c r="G95" s="449" t="str">
        <f>IF(ISNUMBER(G94),IF((SUM(G$156:G180)+1)&lt;G$30,IF(G$38=3,MOD(G94,4)+1,IF(G$38=2,G94+1,"")),""),"")</f>
        <v/>
      </c>
      <c r="H95" s="449" t="str">
        <f>IF(ISNUMBER(H94),IF((SUM(H$156:H180)+1)&lt;H$30,IF(H$38=3,MOD(H94,4)+1,IF(H$38=2,H94+1,"")),""),"")</f>
        <v/>
      </c>
      <c r="I95" s="449" t="str">
        <f>IF(ISNUMBER(I94),IF((SUM(I$156:I180)+1)&lt;I$30,IF(I$38=3,MOD(I94,4)+1,IF(I$38=2,I94+1,"")),""),"")</f>
        <v/>
      </c>
      <c r="J95" s="449" t="str">
        <f>IF(ISNUMBER(J94),IF((SUM(J$156:J180)+1)&lt;J$30,IF(J$38=3,MOD(J94,4)+1,IF(J$38=2,J94+1,"")),""),"")</f>
        <v/>
      </c>
      <c r="K95" s="449" t="str">
        <f>IF(ISNUMBER(K94),IF((SUM(K$156:K180)+1)&lt;K$30,IF(K$38=3,MOD(K94,4)+1,IF(K$38=2,K94+1,"")),""),"")</f>
        <v/>
      </c>
      <c r="L95" s="449" t="str">
        <f>IF(ISNUMBER(L94),IF((SUM(L$156:L180)+1)&lt;L$30,IF(L$38=3,MOD(L94,4)+1,IF(L$38=2,L94+1,"")),""),"")</f>
        <v/>
      </c>
      <c r="M95" s="449" t="str">
        <f>IF(ISNUMBER(M94),IF((SUM(M$156:M180)+1)&lt;M$30,IF(M$38=3,MOD(M94,4)+1,IF(M$38=2,M94+1,"")),""),"")</f>
        <v/>
      </c>
      <c r="N95" s="449" t="str">
        <f>IF(ISNUMBER(N94),IF((SUM(N$156:N180)+1)&lt;N$30,IF(N$38=3,MOD(N94,4)+1,IF(N$38=2,N94+1,"")),""),"")</f>
        <v/>
      </c>
      <c r="O95" s="449" t="str">
        <f>IF(ISNUMBER(O94),IF((SUM(O$156:O180)+1)&lt;O$30,IF(O$38=3,MOD(O94,4)+1,IF(O$38=2,O94+1,"")),""),"")</f>
        <v/>
      </c>
      <c r="P95" s="449" t="str">
        <f>IF(ISNUMBER(P94),IF((SUM(P$156:P180)+1)&lt;P$30,IF(P$38=3,MOD(P94,4)+1,IF(P$38=2,P94+1,"")),""),"")</f>
        <v/>
      </c>
      <c r="Q95" s="449" t="str">
        <f>IF(ISNUMBER(Q94),IF((SUM(Q$156:Q180)+1)&lt;Q$30,IF(Q$38=3,MOD(Q94,4)+1,IF(Q$38=2,Q94+1,"")),""),"")</f>
        <v/>
      </c>
      <c r="R95" s="449" t="str">
        <f>IF(ISNUMBER(R94),IF((SUM(R$156:R180)+1)&lt;R$30,IF(R$38=3,MOD(R94,4)+1,IF(R$38=2,R94+1,"")),""),"")</f>
        <v/>
      </c>
      <c r="S95" s="449" t="str">
        <f>IF(ISNUMBER(S94),IF((SUM(S$156:S180)+1)&lt;S$30,IF(S$38=3,MOD(S94,4)+1,IF(S$38=2,S94+1,"")),""),"")</f>
        <v/>
      </c>
      <c r="T95" s="449" t="str">
        <f>IF(ISNUMBER(T94),IF((SUM(T$156:T180)+1)&lt;T$30,IF(T$38=3,MOD(T94,4)+1,IF(T$38=2,T94+1,"")),""),"")</f>
        <v/>
      </c>
      <c r="U95" s="449" t="str">
        <f>IF(ISNUMBER(U94),IF((SUM(U$156:U180)+1)&lt;U$30,IF(U$38=3,MOD(U94,4)+1,IF(U$38=2,U94+1,"")),""),"")</f>
        <v/>
      </c>
      <c r="V95" s="449" t="str">
        <f>IF(ISNUMBER(V94),IF((SUM(V$156:V180)+1)&lt;V$30,IF(V$38=3,MOD(V94,4)+1,IF(V$38=2,V94+1,"")),""),"")</f>
        <v/>
      </c>
      <c r="W95" s="449" t="str">
        <f>IF(ISNUMBER(W94),IF((SUM(W$156:W180)+1)&lt;W$30,IF(W$38=3,MOD(W94,4)+1,IF(W$38=2,W94+1,"")),""),"")</f>
        <v/>
      </c>
      <c r="X95" s="449" t="str">
        <f>IF(ISNUMBER(X94),IF((SUM(X$156:X180)+1)&lt;X$30,IF(X$38=3,MOD(X94,4)+1,IF(X$38=2,X94+1,"")),""),"")</f>
        <v/>
      </c>
    </row>
    <row r="96" spans="1:24" x14ac:dyDescent="0.2">
      <c r="A96" s="442"/>
      <c r="B96" s="472"/>
      <c r="C96" s="470">
        <v>27</v>
      </c>
      <c r="D96" s="449" t="str">
        <f>IF(ISNUMBER(D95),IF((SUM(D$156:D181)+1)&lt;D$30,IF(D$38=3,MOD(D95,4)+1,IF(D$38=2,D95+1,"")),""),"")</f>
        <v/>
      </c>
      <c r="E96" s="449" t="str">
        <f>IF(ISNUMBER(E95),IF((SUM(E$156:E181)+1)&lt;E$30,IF(E$38=3,MOD(E95,4)+1,IF(E$38=2,E95+1,"")),""),"")</f>
        <v/>
      </c>
      <c r="F96" s="449" t="str">
        <f>IF(ISNUMBER(F95),IF((SUM(F$156:F181)+1)&lt;F$30,IF(F$38=3,MOD(F95,4)+1,IF(F$38=2,F95+1,"")),""),"")</f>
        <v/>
      </c>
      <c r="G96" s="449" t="str">
        <f>IF(ISNUMBER(G95),IF((SUM(G$156:G181)+1)&lt;G$30,IF(G$38=3,MOD(G95,4)+1,IF(G$38=2,G95+1,"")),""),"")</f>
        <v/>
      </c>
      <c r="H96" s="449" t="str">
        <f>IF(ISNUMBER(H95),IF((SUM(H$156:H181)+1)&lt;H$30,IF(H$38=3,MOD(H95,4)+1,IF(H$38=2,H95+1,"")),""),"")</f>
        <v/>
      </c>
      <c r="I96" s="449" t="str">
        <f>IF(ISNUMBER(I95),IF((SUM(I$156:I181)+1)&lt;I$30,IF(I$38=3,MOD(I95,4)+1,IF(I$38=2,I95+1,"")),""),"")</f>
        <v/>
      </c>
      <c r="J96" s="449" t="str">
        <f>IF(ISNUMBER(J95),IF((SUM(J$156:J181)+1)&lt;J$30,IF(J$38=3,MOD(J95,4)+1,IF(J$38=2,J95+1,"")),""),"")</f>
        <v/>
      </c>
      <c r="K96" s="449" t="str">
        <f>IF(ISNUMBER(K95),IF((SUM(K$156:K181)+1)&lt;K$30,IF(K$38=3,MOD(K95,4)+1,IF(K$38=2,K95+1,"")),""),"")</f>
        <v/>
      </c>
      <c r="L96" s="449" t="str">
        <f>IF(ISNUMBER(L95),IF((SUM(L$156:L181)+1)&lt;L$30,IF(L$38=3,MOD(L95,4)+1,IF(L$38=2,L95+1,"")),""),"")</f>
        <v/>
      </c>
      <c r="M96" s="449" t="str">
        <f>IF(ISNUMBER(M95),IF((SUM(M$156:M181)+1)&lt;M$30,IF(M$38=3,MOD(M95,4)+1,IF(M$38=2,M95+1,"")),""),"")</f>
        <v/>
      </c>
      <c r="N96" s="449" t="str">
        <f>IF(ISNUMBER(N95),IF((SUM(N$156:N181)+1)&lt;N$30,IF(N$38=3,MOD(N95,4)+1,IF(N$38=2,N95+1,"")),""),"")</f>
        <v/>
      </c>
      <c r="O96" s="449" t="str">
        <f>IF(ISNUMBER(O95),IF((SUM(O$156:O181)+1)&lt;O$30,IF(O$38=3,MOD(O95,4)+1,IF(O$38=2,O95+1,"")),""),"")</f>
        <v/>
      </c>
      <c r="P96" s="449" t="str">
        <f>IF(ISNUMBER(P95),IF((SUM(P$156:P181)+1)&lt;P$30,IF(P$38=3,MOD(P95,4)+1,IF(P$38=2,P95+1,"")),""),"")</f>
        <v/>
      </c>
      <c r="Q96" s="449" t="str">
        <f>IF(ISNUMBER(Q95),IF((SUM(Q$156:Q181)+1)&lt;Q$30,IF(Q$38=3,MOD(Q95,4)+1,IF(Q$38=2,Q95+1,"")),""),"")</f>
        <v/>
      </c>
      <c r="R96" s="449" t="str">
        <f>IF(ISNUMBER(R95),IF((SUM(R$156:R181)+1)&lt;R$30,IF(R$38=3,MOD(R95,4)+1,IF(R$38=2,R95+1,"")),""),"")</f>
        <v/>
      </c>
      <c r="S96" s="449" t="str">
        <f>IF(ISNUMBER(S95),IF((SUM(S$156:S181)+1)&lt;S$30,IF(S$38=3,MOD(S95,4)+1,IF(S$38=2,S95+1,"")),""),"")</f>
        <v/>
      </c>
      <c r="T96" s="449" t="str">
        <f>IF(ISNUMBER(T95),IF((SUM(T$156:T181)+1)&lt;T$30,IF(T$38=3,MOD(T95,4)+1,IF(T$38=2,T95+1,"")),""),"")</f>
        <v/>
      </c>
      <c r="U96" s="449" t="str">
        <f>IF(ISNUMBER(U95),IF((SUM(U$156:U181)+1)&lt;U$30,IF(U$38=3,MOD(U95,4)+1,IF(U$38=2,U95+1,"")),""),"")</f>
        <v/>
      </c>
      <c r="V96" s="449" t="str">
        <f>IF(ISNUMBER(V95),IF((SUM(V$156:V181)+1)&lt;V$30,IF(V$38=3,MOD(V95,4)+1,IF(V$38=2,V95+1,"")),""),"")</f>
        <v/>
      </c>
      <c r="W96" s="449" t="str">
        <f>IF(ISNUMBER(W95),IF((SUM(W$156:W181)+1)&lt;W$30,IF(W$38=3,MOD(W95,4)+1,IF(W$38=2,W95+1,"")),""),"")</f>
        <v/>
      </c>
      <c r="X96" s="449" t="str">
        <f>IF(ISNUMBER(X95),IF((SUM(X$156:X181)+1)&lt;X$30,IF(X$38=3,MOD(X95,4)+1,IF(X$38=2,X95+1,"")),""),"")</f>
        <v/>
      </c>
    </row>
    <row r="97" spans="1:24" x14ac:dyDescent="0.2">
      <c r="A97" s="442"/>
      <c r="B97" s="473">
        <f>B95-B96</f>
        <v>0</v>
      </c>
      <c r="C97" s="470">
        <v>28</v>
      </c>
      <c r="D97" s="449" t="str">
        <f>IF(ISNUMBER(D96),IF((SUM(D$156:D182)+1)&lt;D$30,IF(D$38=3,MOD(D96,4)+1,IF(D$38=2,D96+1,"")),""),"")</f>
        <v/>
      </c>
      <c r="E97" s="449" t="str">
        <f>IF(ISNUMBER(E96),IF((SUM(E$156:E182)+1)&lt;E$30,IF(E$38=3,MOD(E96,4)+1,IF(E$38=2,E96+1,"")),""),"")</f>
        <v/>
      </c>
      <c r="F97" s="449" t="str">
        <f>IF(ISNUMBER(F96),IF((SUM(F$156:F182)+1)&lt;F$30,IF(F$38=3,MOD(F96,4)+1,IF(F$38=2,F96+1,"")),""),"")</f>
        <v/>
      </c>
      <c r="G97" s="449" t="str">
        <f>IF(ISNUMBER(G96),IF((SUM(G$156:G182)+1)&lt;G$30,IF(G$38=3,MOD(G96,4)+1,IF(G$38=2,G96+1,"")),""),"")</f>
        <v/>
      </c>
      <c r="H97" s="449" t="str">
        <f>IF(ISNUMBER(H96),IF((SUM(H$156:H182)+1)&lt;H$30,IF(H$38=3,MOD(H96,4)+1,IF(H$38=2,H96+1,"")),""),"")</f>
        <v/>
      </c>
      <c r="I97" s="449" t="str">
        <f>IF(ISNUMBER(I96),IF((SUM(I$156:I182)+1)&lt;I$30,IF(I$38=3,MOD(I96,4)+1,IF(I$38=2,I96+1,"")),""),"")</f>
        <v/>
      </c>
      <c r="J97" s="449" t="str">
        <f>IF(ISNUMBER(J96),IF((SUM(J$156:J182)+1)&lt;J$30,IF(J$38=3,MOD(J96,4)+1,IF(J$38=2,J96+1,"")),""),"")</f>
        <v/>
      </c>
      <c r="K97" s="449" t="str">
        <f>IF(ISNUMBER(K96),IF((SUM(K$156:K182)+1)&lt;K$30,IF(K$38=3,MOD(K96,4)+1,IF(K$38=2,K96+1,"")),""),"")</f>
        <v/>
      </c>
      <c r="L97" s="449" t="str">
        <f>IF(ISNUMBER(L96),IF((SUM(L$156:L182)+1)&lt;L$30,IF(L$38=3,MOD(L96,4)+1,IF(L$38=2,L96+1,"")),""),"")</f>
        <v/>
      </c>
      <c r="M97" s="449" t="str">
        <f>IF(ISNUMBER(M96),IF((SUM(M$156:M182)+1)&lt;M$30,IF(M$38=3,MOD(M96,4)+1,IF(M$38=2,M96+1,"")),""),"")</f>
        <v/>
      </c>
      <c r="N97" s="449" t="str">
        <f>IF(ISNUMBER(N96),IF((SUM(N$156:N182)+1)&lt;N$30,IF(N$38=3,MOD(N96,4)+1,IF(N$38=2,N96+1,"")),""),"")</f>
        <v/>
      </c>
      <c r="O97" s="449" t="str">
        <f>IF(ISNUMBER(O96),IF((SUM(O$156:O182)+1)&lt;O$30,IF(O$38=3,MOD(O96,4)+1,IF(O$38=2,O96+1,"")),""),"")</f>
        <v/>
      </c>
      <c r="P97" s="449" t="str">
        <f>IF(ISNUMBER(P96),IF((SUM(P$156:P182)+1)&lt;P$30,IF(P$38=3,MOD(P96,4)+1,IF(P$38=2,P96+1,"")),""),"")</f>
        <v/>
      </c>
      <c r="Q97" s="449" t="str">
        <f>IF(ISNUMBER(Q96),IF((SUM(Q$156:Q182)+1)&lt;Q$30,IF(Q$38=3,MOD(Q96,4)+1,IF(Q$38=2,Q96+1,"")),""),"")</f>
        <v/>
      </c>
      <c r="R97" s="449" t="str">
        <f>IF(ISNUMBER(R96),IF((SUM(R$156:R182)+1)&lt;R$30,IF(R$38=3,MOD(R96,4)+1,IF(R$38=2,R96+1,"")),""),"")</f>
        <v/>
      </c>
      <c r="S97" s="449" t="str">
        <f>IF(ISNUMBER(S96),IF((SUM(S$156:S182)+1)&lt;S$30,IF(S$38=3,MOD(S96,4)+1,IF(S$38=2,S96+1,"")),""),"")</f>
        <v/>
      </c>
      <c r="T97" s="449" t="str">
        <f>IF(ISNUMBER(T96),IF((SUM(T$156:T182)+1)&lt;T$30,IF(T$38=3,MOD(T96,4)+1,IF(T$38=2,T96+1,"")),""),"")</f>
        <v/>
      </c>
      <c r="U97" s="449" t="str">
        <f>IF(ISNUMBER(U96),IF((SUM(U$156:U182)+1)&lt;U$30,IF(U$38=3,MOD(U96,4)+1,IF(U$38=2,U96+1,"")),""),"")</f>
        <v/>
      </c>
      <c r="V97" s="449" t="str">
        <f>IF(ISNUMBER(V96),IF((SUM(V$156:V182)+1)&lt;V$30,IF(V$38=3,MOD(V96,4)+1,IF(V$38=2,V96+1,"")),""),"")</f>
        <v/>
      </c>
      <c r="W97" s="449" t="str">
        <f>IF(ISNUMBER(W96),IF((SUM(W$156:W182)+1)&lt;W$30,IF(W$38=3,MOD(W96,4)+1,IF(W$38=2,W96+1,"")),""),"")</f>
        <v/>
      </c>
      <c r="X97" s="449" t="str">
        <f>IF(ISNUMBER(X96),IF((SUM(X$156:X182)+1)&lt;X$30,IF(X$38=3,MOD(X96,4)+1,IF(X$38=2,X96+1,"")),""),"")</f>
        <v/>
      </c>
    </row>
    <row r="98" spans="1:24" x14ac:dyDescent="0.2">
      <c r="A98" s="442"/>
      <c r="B98" s="442"/>
      <c r="C98" s="470">
        <v>29</v>
      </c>
      <c r="D98" s="449" t="str">
        <f>IF(ISNUMBER(D97),IF((SUM(D$156:D183)+1)&lt;D$30,IF(D$38=3,MOD(D97,4)+1,IF(D$38=2,D97+1,"")),""),"")</f>
        <v/>
      </c>
      <c r="E98" s="449" t="str">
        <f>IF(ISNUMBER(E97),IF((SUM(E$156:E183)+1)&lt;E$30,IF(E$38=3,MOD(E97,4)+1,IF(E$38=2,E97+1,"")),""),"")</f>
        <v/>
      </c>
      <c r="F98" s="449" t="str">
        <f>IF(ISNUMBER(F97),IF((SUM(F$156:F183)+1)&lt;F$30,IF(F$38=3,MOD(F97,4)+1,IF(F$38=2,F97+1,"")),""),"")</f>
        <v/>
      </c>
      <c r="G98" s="449" t="str">
        <f>IF(ISNUMBER(G97),IF((SUM(G$156:G183)+1)&lt;G$30,IF(G$38=3,MOD(G97,4)+1,IF(G$38=2,G97+1,"")),""),"")</f>
        <v/>
      </c>
      <c r="H98" s="449" t="str">
        <f>IF(ISNUMBER(H97),IF((SUM(H$156:H183)+1)&lt;H$30,IF(H$38=3,MOD(H97,4)+1,IF(H$38=2,H97+1,"")),""),"")</f>
        <v/>
      </c>
      <c r="I98" s="449" t="str">
        <f>IF(ISNUMBER(I97),IF((SUM(I$156:I183)+1)&lt;I$30,IF(I$38=3,MOD(I97,4)+1,IF(I$38=2,I97+1,"")),""),"")</f>
        <v/>
      </c>
      <c r="J98" s="449" t="str">
        <f>IF(ISNUMBER(J97),IF((SUM(J$156:J183)+1)&lt;J$30,IF(J$38=3,MOD(J97,4)+1,IF(J$38=2,J97+1,"")),""),"")</f>
        <v/>
      </c>
      <c r="K98" s="449" t="str">
        <f>IF(ISNUMBER(K97),IF((SUM(K$156:K183)+1)&lt;K$30,IF(K$38=3,MOD(K97,4)+1,IF(K$38=2,K97+1,"")),""),"")</f>
        <v/>
      </c>
      <c r="L98" s="449" t="str">
        <f>IF(ISNUMBER(L97),IF((SUM(L$156:L183)+1)&lt;L$30,IF(L$38=3,MOD(L97,4)+1,IF(L$38=2,L97+1,"")),""),"")</f>
        <v/>
      </c>
      <c r="M98" s="449" t="str">
        <f>IF(ISNUMBER(M97),IF((SUM(M$156:M183)+1)&lt;M$30,IF(M$38=3,MOD(M97,4)+1,IF(M$38=2,M97+1,"")),""),"")</f>
        <v/>
      </c>
      <c r="N98" s="449" t="str">
        <f>IF(ISNUMBER(N97),IF((SUM(N$156:N183)+1)&lt;N$30,IF(N$38=3,MOD(N97,4)+1,IF(N$38=2,N97+1,"")),""),"")</f>
        <v/>
      </c>
      <c r="O98" s="449" t="str">
        <f>IF(ISNUMBER(O97),IF((SUM(O$156:O183)+1)&lt;O$30,IF(O$38=3,MOD(O97,4)+1,IF(O$38=2,O97+1,"")),""),"")</f>
        <v/>
      </c>
      <c r="P98" s="449" t="str">
        <f>IF(ISNUMBER(P97),IF((SUM(P$156:P183)+1)&lt;P$30,IF(P$38=3,MOD(P97,4)+1,IF(P$38=2,P97+1,"")),""),"")</f>
        <v/>
      </c>
      <c r="Q98" s="449" t="str">
        <f>IF(ISNUMBER(Q97),IF((SUM(Q$156:Q183)+1)&lt;Q$30,IF(Q$38=3,MOD(Q97,4)+1,IF(Q$38=2,Q97+1,"")),""),"")</f>
        <v/>
      </c>
      <c r="R98" s="449" t="str">
        <f>IF(ISNUMBER(R97),IF((SUM(R$156:R183)+1)&lt;R$30,IF(R$38=3,MOD(R97,4)+1,IF(R$38=2,R97+1,"")),""),"")</f>
        <v/>
      </c>
      <c r="S98" s="449" t="str">
        <f>IF(ISNUMBER(S97),IF((SUM(S$156:S183)+1)&lt;S$30,IF(S$38=3,MOD(S97,4)+1,IF(S$38=2,S97+1,"")),""),"")</f>
        <v/>
      </c>
      <c r="T98" s="449" t="str">
        <f>IF(ISNUMBER(T97),IF((SUM(T$156:T183)+1)&lt;T$30,IF(T$38=3,MOD(T97,4)+1,IF(T$38=2,T97+1,"")),""),"")</f>
        <v/>
      </c>
      <c r="U98" s="449" t="str">
        <f>IF(ISNUMBER(U97),IF((SUM(U$156:U183)+1)&lt;U$30,IF(U$38=3,MOD(U97,4)+1,IF(U$38=2,U97+1,"")),""),"")</f>
        <v/>
      </c>
      <c r="V98" s="449" t="str">
        <f>IF(ISNUMBER(V97),IF((SUM(V$156:V183)+1)&lt;V$30,IF(V$38=3,MOD(V97,4)+1,IF(V$38=2,V97+1,"")),""),"")</f>
        <v/>
      </c>
      <c r="W98" s="449" t="str">
        <f>IF(ISNUMBER(W97),IF((SUM(W$156:W183)+1)&lt;W$30,IF(W$38=3,MOD(W97,4)+1,IF(W$38=2,W97+1,"")),""),"")</f>
        <v/>
      </c>
      <c r="X98" s="449" t="str">
        <f>IF(ISNUMBER(X97),IF((SUM(X$156:X183)+1)&lt;X$30,IF(X$38=3,MOD(X97,4)+1,IF(X$38=2,X97+1,"")),""),"")</f>
        <v/>
      </c>
    </row>
    <row r="99" spans="1:24" x14ac:dyDescent="0.2">
      <c r="A99" s="442"/>
      <c r="B99" s="442"/>
      <c r="C99" s="470">
        <v>30</v>
      </c>
      <c r="D99" s="449" t="str">
        <f>IF(ISNUMBER(D98),IF((SUM(D$156:D184)+1)&lt;D$30,IF(D$38=3,MOD(D98,4)+1,IF(D$38=2,D98+1,"")),""),"")</f>
        <v/>
      </c>
      <c r="E99" s="449" t="str">
        <f>IF(ISNUMBER(E98),IF((SUM(E$156:E184)+1)&lt;E$30,IF(E$38=3,MOD(E98,4)+1,IF(E$38=2,E98+1,"")),""),"")</f>
        <v/>
      </c>
      <c r="F99" s="449" t="str">
        <f>IF(ISNUMBER(F98),IF((SUM(F$156:F184)+1)&lt;F$30,IF(F$38=3,MOD(F98,4)+1,IF(F$38=2,F98+1,"")),""),"")</f>
        <v/>
      </c>
      <c r="G99" s="449" t="str">
        <f>IF(ISNUMBER(G98),IF((SUM(G$156:G184)+1)&lt;G$30,IF(G$38=3,MOD(G98,4)+1,IF(G$38=2,G98+1,"")),""),"")</f>
        <v/>
      </c>
      <c r="H99" s="449" t="str">
        <f>IF(ISNUMBER(H98),IF((SUM(H$156:H184)+1)&lt;H$30,IF(H$38=3,MOD(H98,4)+1,IF(H$38=2,H98+1,"")),""),"")</f>
        <v/>
      </c>
      <c r="I99" s="449" t="str">
        <f>IF(ISNUMBER(I98),IF((SUM(I$156:I184)+1)&lt;I$30,IF(I$38=3,MOD(I98,4)+1,IF(I$38=2,I98+1,"")),""),"")</f>
        <v/>
      </c>
      <c r="J99" s="449" t="str">
        <f>IF(ISNUMBER(J98),IF((SUM(J$156:J184)+1)&lt;J$30,IF(J$38=3,MOD(J98,4)+1,IF(J$38=2,J98+1,"")),""),"")</f>
        <v/>
      </c>
      <c r="K99" s="449" t="str">
        <f>IF(ISNUMBER(K98),IF((SUM(K$156:K184)+1)&lt;K$30,IF(K$38=3,MOD(K98,4)+1,IF(K$38=2,K98+1,"")),""),"")</f>
        <v/>
      </c>
      <c r="L99" s="449" t="str">
        <f>IF(ISNUMBER(L98),IF((SUM(L$156:L184)+1)&lt;L$30,IF(L$38=3,MOD(L98,4)+1,IF(L$38=2,L98+1,"")),""),"")</f>
        <v/>
      </c>
      <c r="M99" s="449" t="str">
        <f>IF(ISNUMBER(M98),IF((SUM(M$156:M184)+1)&lt;M$30,IF(M$38=3,MOD(M98,4)+1,IF(M$38=2,M98+1,"")),""),"")</f>
        <v/>
      </c>
      <c r="N99" s="449" t="str">
        <f>IF(ISNUMBER(N98),IF((SUM(N$156:N184)+1)&lt;N$30,IF(N$38=3,MOD(N98,4)+1,IF(N$38=2,N98+1,"")),""),"")</f>
        <v/>
      </c>
      <c r="O99" s="449" t="str">
        <f>IF(ISNUMBER(O98),IF((SUM(O$156:O184)+1)&lt;O$30,IF(O$38=3,MOD(O98,4)+1,IF(O$38=2,O98+1,"")),""),"")</f>
        <v/>
      </c>
      <c r="P99" s="449" t="str">
        <f>IF(ISNUMBER(P98),IF((SUM(P$156:P184)+1)&lt;P$30,IF(P$38=3,MOD(P98,4)+1,IF(P$38=2,P98+1,"")),""),"")</f>
        <v/>
      </c>
      <c r="Q99" s="449" t="str">
        <f>IF(ISNUMBER(Q98),IF((SUM(Q$156:Q184)+1)&lt;Q$30,IF(Q$38=3,MOD(Q98,4)+1,IF(Q$38=2,Q98+1,"")),""),"")</f>
        <v/>
      </c>
      <c r="R99" s="449" t="str">
        <f>IF(ISNUMBER(R98),IF((SUM(R$156:R184)+1)&lt;R$30,IF(R$38=3,MOD(R98,4)+1,IF(R$38=2,R98+1,"")),""),"")</f>
        <v/>
      </c>
      <c r="S99" s="449" t="str">
        <f>IF(ISNUMBER(S98),IF((SUM(S$156:S184)+1)&lt;S$30,IF(S$38=3,MOD(S98,4)+1,IF(S$38=2,S98+1,"")),""),"")</f>
        <v/>
      </c>
      <c r="T99" s="449" t="str">
        <f>IF(ISNUMBER(T98),IF((SUM(T$156:T184)+1)&lt;T$30,IF(T$38=3,MOD(T98,4)+1,IF(T$38=2,T98+1,"")),""),"")</f>
        <v/>
      </c>
      <c r="U99" s="449" t="str">
        <f>IF(ISNUMBER(U98),IF((SUM(U$156:U184)+1)&lt;U$30,IF(U$38=3,MOD(U98,4)+1,IF(U$38=2,U98+1,"")),""),"")</f>
        <v/>
      </c>
      <c r="V99" s="449" t="str">
        <f>IF(ISNUMBER(V98),IF((SUM(V$156:V184)+1)&lt;V$30,IF(V$38=3,MOD(V98,4)+1,IF(V$38=2,V98+1,"")),""),"")</f>
        <v/>
      </c>
      <c r="W99" s="449" t="str">
        <f>IF(ISNUMBER(W98),IF((SUM(W$156:W184)+1)&lt;W$30,IF(W$38=3,MOD(W98,4)+1,IF(W$38=2,W98+1,"")),""),"")</f>
        <v/>
      </c>
      <c r="X99" s="449" t="str">
        <f>IF(ISNUMBER(X98),IF((SUM(X$156:X184)+1)&lt;X$30,IF(X$38=3,MOD(X98,4)+1,IF(X$38=2,X98+1,"")),""),"")</f>
        <v/>
      </c>
    </row>
    <row r="100" spans="1:24" x14ac:dyDescent="0.2">
      <c r="A100" s="442"/>
      <c r="B100" s="442"/>
      <c r="C100" s="470">
        <v>31</v>
      </c>
      <c r="D100" s="449" t="str">
        <f>IF(ISNUMBER(D99),IF((SUM(D$156:D185)+1)&lt;D$30,IF(D$38=3,MOD(D99,4)+1,IF(D$38=2,D99+1,"")),""),"")</f>
        <v/>
      </c>
      <c r="E100" s="449" t="str">
        <f>IF(ISNUMBER(E99),IF((SUM(E$156:E185)+1)&lt;E$30,IF(E$38=3,MOD(E99,4)+1,IF(E$38=2,E99+1,"")),""),"")</f>
        <v/>
      </c>
      <c r="F100" s="449" t="str">
        <f>IF(ISNUMBER(F99),IF((SUM(F$156:F185)+1)&lt;F$30,IF(F$38=3,MOD(F99,4)+1,IF(F$38=2,F99+1,"")),""),"")</f>
        <v/>
      </c>
      <c r="G100" s="449" t="str">
        <f>IF(ISNUMBER(G99),IF((SUM(G$156:G185)+1)&lt;G$30,IF(G$38=3,MOD(G99,4)+1,IF(G$38=2,G99+1,"")),""),"")</f>
        <v/>
      </c>
      <c r="H100" s="449" t="str">
        <f>IF(ISNUMBER(H99),IF((SUM(H$156:H185)+1)&lt;H$30,IF(H$38=3,MOD(H99,4)+1,IF(H$38=2,H99+1,"")),""),"")</f>
        <v/>
      </c>
      <c r="I100" s="449" t="str">
        <f>IF(ISNUMBER(I99),IF((SUM(I$156:I185)+1)&lt;I$30,IF(I$38=3,MOD(I99,4)+1,IF(I$38=2,I99+1,"")),""),"")</f>
        <v/>
      </c>
      <c r="J100" s="449" t="str">
        <f>IF(ISNUMBER(J99),IF((SUM(J$156:J185)+1)&lt;J$30,IF(J$38=3,MOD(J99,4)+1,IF(J$38=2,J99+1,"")),""),"")</f>
        <v/>
      </c>
      <c r="K100" s="449" t="str">
        <f>IF(ISNUMBER(K99),IF((SUM(K$156:K185)+1)&lt;K$30,IF(K$38=3,MOD(K99,4)+1,IF(K$38=2,K99+1,"")),""),"")</f>
        <v/>
      </c>
      <c r="L100" s="449" t="str">
        <f>IF(ISNUMBER(L99),IF((SUM(L$156:L185)+1)&lt;L$30,IF(L$38=3,MOD(L99,4)+1,IF(L$38=2,L99+1,"")),""),"")</f>
        <v/>
      </c>
      <c r="M100" s="449" t="str">
        <f>IF(ISNUMBER(M99),IF((SUM(M$156:M185)+1)&lt;M$30,IF(M$38=3,MOD(M99,4)+1,IF(M$38=2,M99+1,"")),""),"")</f>
        <v/>
      </c>
      <c r="N100" s="449" t="str">
        <f>IF(ISNUMBER(N99),IF((SUM(N$156:N185)+1)&lt;N$30,IF(N$38=3,MOD(N99,4)+1,IF(N$38=2,N99+1,"")),""),"")</f>
        <v/>
      </c>
      <c r="O100" s="449" t="str">
        <f>IF(ISNUMBER(O99),IF((SUM(O$156:O185)+1)&lt;O$30,IF(O$38=3,MOD(O99,4)+1,IF(O$38=2,O99+1,"")),""),"")</f>
        <v/>
      </c>
      <c r="P100" s="449" t="str">
        <f>IF(ISNUMBER(P99),IF((SUM(P$156:P185)+1)&lt;P$30,IF(P$38=3,MOD(P99,4)+1,IF(P$38=2,P99+1,"")),""),"")</f>
        <v/>
      </c>
      <c r="Q100" s="449" t="str">
        <f>IF(ISNUMBER(Q99),IF((SUM(Q$156:Q185)+1)&lt;Q$30,IF(Q$38=3,MOD(Q99,4)+1,IF(Q$38=2,Q99+1,"")),""),"")</f>
        <v/>
      </c>
      <c r="R100" s="449" t="str">
        <f>IF(ISNUMBER(R99),IF((SUM(R$156:R185)+1)&lt;R$30,IF(R$38=3,MOD(R99,4)+1,IF(R$38=2,R99+1,"")),""),"")</f>
        <v/>
      </c>
      <c r="S100" s="449" t="str">
        <f>IF(ISNUMBER(S99),IF((SUM(S$156:S185)+1)&lt;S$30,IF(S$38=3,MOD(S99,4)+1,IF(S$38=2,S99+1,"")),""),"")</f>
        <v/>
      </c>
      <c r="T100" s="449" t="str">
        <f>IF(ISNUMBER(T99),IF((SUM(T$156:T185)+1)&lt;T$30,IF(T$38=3,MOD(T99,4)+1,IF(T$38=2,T99+1,"")),""),"")</f>
        <v/>
      </c>
      <c r="U100" s="449" t="str">
        <f>IF(ISNUMBER(U99),IF((SUM(U$156:U185)+1)&lt;U$30,IF(U$38=3,MOD(U99,4)+1,IF(U$38=2,U99+1,"")),""),"")</f>
        <v/>
      </c>
      <c r="V100" s="449" t="str">
        <f>IF(ISNUMBER(V99),IF((SUM(V$156:V185)+1)&lt;V$30,IF(V$38=3,MOD(V99,4)+1,IF(V$38=2,V99+1,"")),""),"")</f>
        <v/>
      </c>
      <c r="W100" s="449" t="str">
        <f>IF(ISNUMBER(W99),IF((SUM(W$156:W185)+1)&lt;W$30,IF(W$38=3,MOD(W99,4)+1,IF(W$38=2,W99+1,"")),""),"")</f>
        <v/>
      </c>
      <c r="X100" s="449" t="str">
        <f>IF(ISNUMBER(X99),IF((SUM(X$156:X185)+1)&lt;X$30,IF(X$38=3,MOD(X99,4)+1,IF(X$38=2,X99+1,"")),""),"")</f>
        <v/>
      </c>
    </row>
    <row r="101" spans="1:24" x14ac:dyDescent="0.2">
      <c r="A101" s="442"/>
      <c r="B101" s="442"/>
      <c r="C101" s="470">
        <v>32</v>
      </c>
      <c r="D101" s="449" t="str">
        <f>IF(ISNUMBER(D100),IF((SUM(D$156:D186)+1)&lt;D$30,IF(D$38=3,MOD(D100,4)+1,IF(D$38=2,D100+1,"")),""),"")</f>
        <v/>
      </c>
      <c r="E101" s="449" t="str">
        <f>IF(ISNUMBER(E100),IF((SUM(E$156:E186)+1)&lt;E$30,IF(E$38=3,MOD(E100,4)+1,IF(E$38=2,E100+1,"")),""),"")</f>
        <v/>
      </c>
      <c r="F101" s="449" t="str">
        <f>IF(ISNUMBER(F100),IF((SUM(F$156:F186)+1)&lt;F$30,IF(F$38=3,MOD(F100,4)+1,IF(F$38=2,F100+1,"")),""),"")</f>
        <v/>
      </c>
      <c r="G101" s="449" t="str">
        <f>IF(ISNUMBER(G100),IF((SUM(G$156:G186)+1)&lt;G$30,IF(G$38=3,MOD(G100,4)+1,IF(G$38=2,G100+1,"")),""),"")</f>
        <v/>
      </c>
      <c r="H101" s="449" t="str">
        <f>IF(ISNUMBER(H100),IF((SUM(H$156:H186)+1)&lt;H$30,IF(H$38=3,MOD(H100,4)+1,IF(H$38=2,H100+1,"")),""),"")</f>
        <v/>
      </c>
      <c r="I101" s="449" t="str">
        <f>IF(ISNUMBER(I100),IF((SUM(I$156:I186)+1)&lt;I$30,IF(I$38=3,MOD(I100,4)+1,IF(I$38=2,I100+1,"")),""),"")</f>
        <v/>
      </c>
      <c r="J101" s="449" t="str">
        <f>IF(ISNUMBER(J100),IF((SUM(J$156:J186)+1)&lt;J$30,IF(J$38=3,MOD(J100,4)+1,IF(J$38=2,J100+1,"")),""),"")</f>
        <v/>
      </c>
      <c r="K101" s="449" t="str">
        <f>IF(ISNUMBER(K100),IF((SUM(K$156:K186)+1)&lt;K$30,IF(K$38=3,MOD(K100,4)+1,IF(K$38=2,K100+1,"")),""),"")</f>
        <v/>
      </c>
      <c r="L101" s="449" t="str">
        <f>IF(ISNUMBER(L100),IF((SUM(L$156:L186)+1)&lt;L$30,IF(L$38=3,MOD(L100,4)+1,IF(L$38=2,L100+1,"")),""),"")</f>
        <v/>
      </c>
      <c r="M101" s="449" t="str">
        <f>IF(ISNUMBER(M100),IF((SUM(M$156:M186)+1)&lt;M$30,IF(M$38=3,MOD(M100,4)+1,IF(M$38=2,M100+1,"")),""),"")</f>
        <v/>
      </c>
      <c r="N101" s="449" t="str">
        <f>IF(ISNUMBER(N100),IF((SUM(N$156:N186)+1)&lt;N$30,IF(N$38=3,MOD(N100,4)+1,IF(N$38=2,N100+1,"")),""),"")</f>
        <v/>
      </c>
      <c r="O101" s="449" t="str">
        <f>IF(ISNUMBER(O100),IF((SUM(O$156:O186)+1)&lt;O$30,IF(O$38=3,MOD(O100,4)+1,IF(O$38=2,O100+1,"")),""),"")</f>
        <v/>
      </c>
      <c r="P101" s="449" t="str">
        <f>IF(ISNUMBER(P100),IF((SUM(P$156:P186)+1)&lt;P$30,IF(P$38=3,MOD(P100,4)+1,IF(P$38=2,P100+1,"")),""),"")</f>
        <v/>
      </c>
      <c r="Q101" s="449" t="str">
        <f>IF(ISNUMBER(Q100),IF((SUM(Q$156:Q186)+1)&lt;Q$30,IF(Q$38=3,MOD(Q100,4)+1,IF(Q$38=2,Q100+1,"")),""),"")</f>
        <v/>
      </c>
      <c r="R101" s="449" t="str">
        <f>IF(ISNUMBER(R100),IF((SUM(R$156:R186)+1)&lt;R$30,IF(R$38=3,MOD(R100,4)+1,IF(R$38=2,R100+1,"")),""),"")</f>
        <v/>
      </c>
      <c r="S101" s="449" t="str">
        <f>IF(ISNUMBER(S100),IF((SUM(S$156:S186)+1)&lt;S$30,IF(S$38=3,MOD(S100,4)+1,IF(S$38=2,S100+1,"")),""),"")</f>
        <v/>
      </c>
      <c r="T101" s="449" t="str">
        <f>IF(ISNUMBER(T100),IF((SUM(T$156:T186)+1)&lt;T$30,IF(T$38=3,MOD(T100,4)+1,IF(T$38=2,T100+1,"")),""),"")</f>
        <v/>
      </c>
      <c r="U101" s="449" t="str">
        <f>IF(ISNUMBER(U100),IF((SUM(U$156:U186)+1)&lt;U$30,IF(U$38=3,MOD(U100,4)+1,IF(U$38=2,U100+1,"")),""),"")</f>
        <v/>
      </c>
      <c r="V101" s="449" t="str">
        <f>IF(ISNUMBER(V100),IF((SUM(V$156:V186)+1)&lt;V$30,IF(V$38=3,MOD(V100,4)+1,IF(V$38=2,V100+1,"")),""),"")</f>
        <v/>
      </c>
      <c r="W101" s="449" t="str">
        <f>IF(ISNUMBER(W100),IF((SUM(W$156:W186)+1)&lt;W$30,IF(W$38=3,MOD(W100,4)+1,IF(W$38=2,W100+1,"")),""),"")</f>
        <v/>
      </c>
      <c r="X101" s="449" t="str">
        <f>IF(ISNUMBER(X100),IF((SUM(X$156:X186)+1)&lt;X$30,IF(X$38=3,MOD(X100,4)+1,IF(X$38=2,X100+1,"")),""),"")</f>
        <v/>
      </c>
    </row>
    <row r="102" spans="1:24" x14ac:dyDescent="0.2">
      <c r="A102" s="442"/>
      <c r="B102" s="442"/>
      <c r="C102" s="470">
        <v>33</v>
      </c>
      <c r="D102" s="449" t="str">
        <f>IF(ISNUMBER(D101),IF((SUM(D$156:D187)+1)&lt;D$30,IF(D$38=3,MOD(D101,4)+1,IF(D$38=2,D101+1,"")),""),"")</f>
        <v/>
      </c>
      <c r="E102" s="449" t="str">
        <f>IF(ISNUMBER(E101),IF((SUM(E$156:E187)+1)&lt;E$30,IF(E$38=3,MOD(E101,4)+1,IF(E$38=2,E101+1,"")),""),"")</f>
        <v/>
      </c>
      <c r="F102" s="449" t="str">
        <f>IF(ISNUMBER(F101),IF((SUM(F$156:F187)+1)&lt;F$30,IF(F$38=3,MOD(F101,4)+1,IF(F$38=2,F101+1,"")),""),"")</f>
        <v/>
      </c>
      <c r="G102" s="449" t="str">
        <f>IF(ISNUMBER(G101),IF((SUM(G$156:G187)+1)&lt;G$30,IF(G$38=3,MOD(G101,4)+1,IF(G$38=2,G101+1,"")),""),"")</f>
        <v/>
      </c>
      <c r="H102" s="449" t="str">
        <f>IF(ISNUMBER(H101),IF((SUM(H$156:H187)+1)&lt;H$30,IF(H$38=3,MOD(H101,4)+1,IF(H$38=2,H101+1,"")),""),"")</f>
        <v/>
      </c>
      <c r="I102" s="449" t="str">
        <f>IF(ISNUMBER(I101),IF((SUM(I$156:I187)+1)&lt;I$30,IF(I$38=3,MOD(I101,4)+1,IF(I$38=2,I101+1,"")),""),"")</f>
        <v/>
      </c>
      <c r="J102" s="449" t="str">
        <f>IF(ISNUMBER(J101),IF((SUM(J$156:J187)+1)&lt;J$30,IF(J$38=3,MOD(J101,4)+1,IF(J$38=2,J101+1,"")),""),"")</f>
        <v/>
      </c>
      <c r="K102" s="449" t="str">
        <f>IF(ISNUMBER(K101),IF((SUM(K$156:K187)+1)&lt;K$30,IF(K$38=3,MOD(K101,4)+1,IF(K$38=2,K101+1,"")),""),"")</f>
        <v/>
      </c>
      <c r="L102" s="449" t="str">
        <f>IF(ISNUMBER(L101),IF((SUM(L$156:L187)+1)&lt;L$30,IF(L$38=3,MOD(L101,4)+1,IF(L$38=2,L101+1,"")),""),"")</f>
        <v/>
      </c>
      <c r="M102" s="449" t="str">
        <f>IF(ISNUMBER(M101),IF((SUM(M$156:M187)+1)&lt;M$30,IF(M$38=3,MOD(M101,4)+1,IF(M$38=2,M101+1,"")),""),"")</f>
        <v/>
      </c>
      <c r="N102" s="449" t="str">
        <f>IF(ISNUMBER(N101),IF((SUM(N$156:N187)+1)&lt;N$30,IF(N$38=3,MOD(N101,4)+1,IF(N$38=2,N101+1,"")),""),"")</f>
        <v/>
      </c>
      <c r="O102" s="449" t="str">
        <f>IF(ISNUMBER(O101),IF((SUM(O$156:O187)+1)&lt;O$30,IF(O$38=3,MOD(O101,4)+1,IF(O$38=2,O101+1,"")),""),"")</f>
        <v/>
      </c>
      <c r="P102" s="449" t="str">
        <f>IF(ISNUMBER(P101),IF((SUM(P$156:P187)+1)&lt;P$30,IF(P$38=3,MOD(P101,4)+1,IF(P$38=2,P101+1,"")),""),"")</f>
        <v/>
      </c>
      <c r="Q102" s="449" t="str">
        <f>IF(ISNUMBER(Q101),IF((SUM(Q$156:Q187)+1)&lt;Q$30,IF(Q$38=3,MOD(Q101,4)+1,IF(Q$38=2,Q101+1,"")),""),"")</f>
        <v/>
      </c>
      <c r="R102" s="449" t="str">
        <f>IF(ISNUMBER(R101),IF((SUM(R$156:R187)+1)&lt;R$30,IF(R$38=3,MOD(R101,4)+1,IF(R$38=2,R101+1,"")),""),"")</f>
        <v/>
      </c>
      <c r="S102" s="449" t="str">
        <f>IF(ISNUMBER(S101),IF((SUM(S$156:S187)+1)&lt;S$30,IF(S$38=3,MOD(S101,4)+1,IF(S$38=2,S101+1,"")),""),"")</f>
        <v/>
      </c>
      <c r="T102" s="449" t="str">
        <f>IF(ISNUMBER(T101),IF((SUM(T$156:T187)+1)&lt;T$30,IF(T$38=3,MOD(T101,4)+1,IF(T$38=2,T101+1,"")),""),"")</f>
        <v/>
      </c>
      <c r="U102" s="449" t="str">
        <f>IF(ISNUMBER(U101),IF((SUM(U$156:U187)+1)&lt;U$30,IF(U$38=3,MOD(U101,4)+1,IF(U$38=2,U101+1,"")),""),"")</f>
        <v/>
      </c>
      <c r="V102" s="449" t="str">
        <f>IF(ISNUMBER(V101),IF((SUM(V$156:V187)+1)&lt;V$30,IF(V$38=3,MOD(V101,4)+1,IF(V$38=2,V101+1,"")),""),"")</f>
        <v/>
      </c>
      <c r="W102" s="449" t="str">
        <f>IF(ISNUMBER(W101),IF((SUM(W$156:W187)+1)&lt;W$30,IF(W$38=3,MOD(W101,4)+1,IF(W$38=2,W101+1,"")),""),"")</f>
        <v/>
      </c>
      <c r="X102" s="449" t="str">
        <f>IF(ISNUMBER(X101),IF((SUM(X$156:X187)+1)&lt;X$30,IF(X$38=3,MOD(X101,4)+1,IF(X$38=2,X101+1,"")),""),"")</f>
        <v/>
      </c>
    </row>
    <row r="103" spans="1:24" x14ac:dyDescent="0.2">
      <c r="A103" s="442"/>
      <c r="B103" s="442"/>
      <c r="C103" s="470">
        <v>34</v>
      </c>
      <c r="D103" s="449" t="str">
        <f>IF(ISNUMBER(D102),IF((SUM(D$156:D188)+1)&lt;D$30,IF(D$38=3,MOD(D102,4)+1,IF(D$38=2,D102+1,"")),""),"")</f>
        <v/>
      </c>
      <c r="E103" s="449" t="str">
        <f>IF(ISNUMBER(E102),IF((SUM(E$156:E188)+1)&lt;E$30,IF(E$38=3,MOD(E102,4)+1,IF(E$38=2,E102+1,"")),""),"")</f>
        <v/>
      </c>
      <c r="F103" s="449" t="str">
        <f>IF(ISNUMBER(F102),IF((SUM(F$156:F188)+1)&lt;F$30,IF(F$38=3,MOD(F102,4)+1,IF(F$38=2,F102+1,"")),""),"")</f>
        <v/>
      </c>
      <c r="G103" s="449" t="str">
        <f>IF(ISNUMBER(G102),IF((SUM(G$156:G188)+1)&lt;G$30,IF(G$38=3,MOD(G102,4)+1,IF(G$38=2,G102+1,"")),""),"")</f>
        <v/>
      </c>
      <c r="H103" s="449" t="str">
        <f>IF(ISNUMBER(H102),IF((SUM(H$156:H188)+1)&lt;H$30,IF(H$38=3,MOD(H102,4)+1,IF(H$38=2,H102+1,"")),""),"")</f>
        <v/>
      </c>
      <c r="I103" s="449" t="str">
        <f>IF(ISNUMBER(I102),IF((SUM(I$156:I188)+1)&lt;I$30,IF(I$38=3,MOD(I102,4)+1,IF(I$38=2,I102+1,"")),""),"")</f>
        <v/>
      </c>
      <c r="J103" s="449" t="str">
        <f>IF(ISNUMBER(J102),IF((SUM(J$156:J188)+1)&lt;J$30,IF(J$38=3,MOD(J102,4)+1,IF(J$38=2,J102+1,"")),""),"")</f>
        <v/>
      </c>
      <c r="K103" s="449" t="str">
        <f>IF(ISNUMBER(K102),IF((SUM(K$156:K188)+1)&lt;K$30,IF(K$38=3,MOD(K102,4)+1,IF(K$38=2,K102+1,"")),""),"")</f>
        <v/>
      </c>
      <c r="L103" s="449" t="str">
        <f>IF(ISNUMBER(L102),IF((SUM(L$156:L188)+1)&lt;L$30,IF(L$38=3,MOD(L102,4)+1,IF(L$38=2,L102+1,"")),""),"")</f>
        <v/>
      </c>
      <c r="M103" s="449" t="str">
        <f>IF(ISNUMBER(M102),IF((SUM(M$156:M188)+1)&lt;M$30,IF(M$38=3,MOD(M102,4)+1,IF(M$38=2,M102+1,"")),""),"")</f>
        <v/>
      </c>
      <c r="N103" s="449" t="str">
        <f>IF(ISNUMBER(N102),IF((SUM(N$156:N188)+1)&lt;N$30,IF(N$38=3,MOD(N102,4)+1,IF(N$38=2,N102+1,"")),""),"")</f>
        <v/>
      </c>
      <c r="O103" s="449" t="str">
        <f>IF(ISNUMBER(O102),IF((SUM(O$156:O188)+1)&lt;O$30,IF(O$38=3,MOD(O102,4)+1,IF(O$38=2,O102+1,"")),""),"")</f>
        <v/>
      </c>
      <c r="P103" s="449" t="str">
        <f>IF(ISNUMBER(P102),IF((SUM(P$156:P188)+1)&lt;P$30,IF(P$38=3,MOD(P102,4)+1,IF(P$38=2,P102+1,"")),""),"")</f>
        <v/>
      </c>
      <c r="Q103" s="449" t="str">
        <f>IF(ISNUMBER(Q102),IF((SUM(Q$156:Q188)+1)&lt;Q$30,IF(Q$38=3,MOD(Q102,4)+1,IF(Q$38=2,Q102+1,"")),""),"")</f>
        <v/>
      </c>
      <c r="R103" s="449" t="str">
        <f>IF(ISNUMBER(R102),IF((SUM(R$156:R188)+1)&lt;R$30,IF(R$38=3,MOD(R102,4)+1,IF(R$38=2,R102+1,"")),""),"")</f>
        <v/>
      </c>
      <c r="S103" s="449" t="str">
        <f>IF(ISNUMBER(S102),IF((SUM(S$156:S188)+1)&lt;S$30,IF(S$38=3,MOD(S102,4)+1,IF(S$38=2,S102+1,"")),""),"")</f>
        <v/>
      </c>
      <c r="T103" s="449" t="str">
        <f>IF(ISNUMBER(T102),IF((SUM(T$156:T188)+1)&lt;T$30,IF(T$38=3,MOD(T102,4)+1,IF(T$38=2,T102+1,"")),""),"")</f>
        <v/>
      </c>
      <c r="U103" s="449" t="str">
        <f>IF(ISNUMBER(U102),IF((SUM(U$156:U188)+1)&lt;U$30,IF(U$38=3,MOD(U102,4)+1,IF(U$38=2,U102+1,"")),""),"")</f>
        <v/>
      </c>
      <c r="V103" s="449" t="str">
        <f>IF(ISNUMBER(V102),IF((SUM(V$156:V188)+1)&lt;V$30,IF(V$38=3,MOD(V102,4)+1,IF(V$38=2,V102+1,"")),""),"")</f>
        <v/>
      </c>
      <c r="W103" s="449" t="str">
        <f>IF(ISNUMBER(W102),IF((SUM(W$156:W188)+1)&lt;W$30,IF(W$38=3,MOD(W102,4)+1,IF(W$38=2,W102+1,"")),""),"")</f>
        <v/>
      </c>
      <c r="X103" s="449" t="str">
        <f>IF(ISNUMBER(X102),IF((SUM(X$156:X188)+1)&lt;X$30,IF(X$38=3,MOD(X102,4)+1,IF(X$38=2,X102+1,"")),""),"")</f>
        <v/>
      </c>
    </row>
    <row r="104" spans="1:24" x14ac:dyDescent="0.2">
      <c r="A104" s="442"/>
      <c r="B104" s="442"/>
      <c r="C104" s="470">
        <v>35</v>
      </c>
      <c r="D104" s="449" t="str">
        <f>IF(ISNUMBER(D103),IF((SUM(D$156:D189)+1)&lt;D$30,IF(D$38=3,MOD(D103,4)+1,IF(D$38=2,D103+1,"")),""),"")</f>
        <v/>
      </c>
      <c r="E104" s="449" t="str">
        <f>IF(ISNUMBER(E103),IF((SUM(E$156:E189)+1)&lt;E$30,IF(E$38=3,MOD(E103,4)+1,IF(E$38=2,E103+1,"")),""),"")</f>
        <v/>
      </c>
      <c r="F104" s="449" t="str">
        <f>IF(ISNUMBER(F103),IF((SUM(F$156:F189)+1)&lt;F$30,IF(F$38=3,MOD(F103,4)+1,IF(F$38=2,F103+1,"")),""),"")</f>
        <v/>
      </c>
      <c r="G104" s="449" t="str">
        <f>IF(ISNUMBER(G103),IF((SUM(G$156:G189)+1)&lt;G$30,IF(G$38=3,MOD(G103,4)+1,IF(G$38=2,G103+1,"")),""),"")</f>
        <v/>
      </c>
      <c r="H104" s="449" t="str">
        <f>IF(ISNUMBER(H103),IF((SUM(H$156:H189)+1)&lt;H$30,IF(H$38=3,MOD(H103,4)+1,IF(H$38=2,H103+1,"")),""),"")</f>
        <v/>
      </c>
      <c r="I104" s="449" t="str">
        <f>IF(ISNUMBER(I103),IF((SUM(I$156:I189)+1)&lt;I$30,IF(I$38=3,MOD(I103,4)+1,IF(I$38=2,I103+1,"")),""),"")</f>
        <v/>
      </c>
      <c r="J104" s="449" t="str">
        <f>IF(ISNUMBER(J103),IF((SUM(J$156:J189)+1)&lt;J$30,IF(J$38=3,MOD(J103,4)+1,IF(J$38=2,J103+1,"")),""),"")</f>
        <v/>
      </c>
      <c r="K104" s="449" t="str">
        <f>IF(ISNUMBER(K103),IF((SUM(K$156:K189)+1)&lt;K$30,IF(K$38=3,MOD(K103,4)+1,IF(K$38=2,K103+1,"")),""),"")</f>
        <v/>
      </c>
      <c r="L104" s="449" t="str">
        <f>IF(ISNUMBER(L103),IF((SUM(L$156:L189)+1)&lt;L$30,IF(L$38=3,MOD(L103,4)+1,IF(L$38=2,L103+1,"")),""),"")</f>
        <v/>
      </c>
      <c r="M104" s="449" t="str">
        <f>IF(ISNUMBER(M103),IF((SUM(M$156:M189)+1)&lt;M$30,IF(M$38=3,MOD(M103,4)+1,IF(M$38=2,M103+1,"")),""),"")</f>
        <v/>
      </c>
      <c r="N104" s="449" t="str">
        <f>IF(ISNUMBER(N103),IF((SUM(N$156:N189)+1)&lt;N$30,IF(N$38=3,MOD(N103,4)+1,IF(N$38=2,N103+1,"")),""),"")</f>
        <v/>
      </c>
      <c r="O104" s="449" t="str">
        <f>IF(ISNUMBER(O103),IF((SUM(O$156:O189)+1)&lt;O$30,IF(O$38=3,MOD(O103,4)+1,IF(O$38=2,O103+1,"")),""),"")</f>
        <v/>
      </c>
      <c r="P104" s="449" t="str">
        <f>IF(ISNUMBER(P103),IF((SUM(P$156:P189)+1)&lt;P$30,IF(P$38=3,MOD(P103,4)+1,IF(P$38=2,P103+1,"")),""),"")</f>
        <v/>
      </c>
      <c r="Q104" s="449" t="str">
        <f>IF(ISNUMBER(Q103),IF((SUM(Q$156:Q189)+1)&lt;Q$30,IF(Q$38=3,MOD(Q103,4)+1,IF(Q$38=2,Q103+1,"")),""),"")</f>
        <v/>
      </c>
      <c r="R104" s="449" t="str">
        <f>IF(ISNUMBER(R103),IF((SUM(R$156:R189)+1)&lt;R$30,IF(R$38=3,MOD(R103,4)+1,IF(R$38=2,R103+1,"")),""),"")</f>
        <v/>
      </c>
      <c r="S104" s="449" t="str">
        <f>IF(ISNUMBER(S103),IF((SUM(S$156:S189)+1)&lt;S$30,IF(S$38=3,MOD(S103,4)+1,IF(S$38=2,S103+1,"")),""),"")</f>
        <v/>
      </c>
      <c r="T104" s="449" t="str">
        <f>IF(ISNUMBER(T103),IF((SUM(T$156:T189)+1)&lt;T$30,IF(T$38=3,MOD(T103,4)+1,IF(T$38=2,T103+1,"")),""),"")</f>
        <v/>
      </c>
      <c r="U104" s="449" t="str">
        <f>IF(ISNUMBER(U103),IF((SUM(U$156:U189)+1)&lt;U$30,IF(U$38=3,MOD(U103,4)+1,IF(U$38=2,U103+1,"")),""),"")</f>
        <v/>
      </c>
      <c r="V104" s="449" t="str">
        <f>IF(ISNUMBER(V103),IF((SUM(V$156:V189)+1)&lt;V$30,IF(V$38=3,MOD(V103,4)+1,IF(V$38=2,V103+1,"")),""),"")</f>
        <v/>
      </c>
      <c r="W104" s="449" t="str">
        <f>IF(ISNUMBER(W103),IF((SUM(W$156:W189)+1)&lt;W$30,IF(W$38=3,MOD(W103,4)+1,IF(W$38=2,W103+1,"")),""),"")</f>
        <v/>
      </c>
      <c r="X104" s="449" t="str">
        <f>IF(ISNUMBER(X103),IF((SUM(X$156:X189)+1)&lt;X$30,IF(X$38=3,MOD(X103,4)+1,IF(X$38=2,X103+1,"")),""),"")</f>
        <v/>
      </c>
    </row>
    <row r="105" spans="1:24" x14ac:dyDescent="0.2">
      <c r="A105" s="442"/>
      <c r="B105" s="442"/>
      <c r="C105" s="470">
        <v>36</v>
      </c>
      <c r="D105" s="449" t="str">
        <f>IF(ISNUMBER(D104),IF((SUM(D$156:D190)+1)&lt;D$30,IF(D$38=3,MOD(D104,4)+1,IF(D$38=2,D104+1,"")),""),"")</f>
        <v/>
      </c>
      <c r="E105" s="449" t="str">
        <f>IF(ISNUMBER(E104),IF((SUM(E$156:E190)+1)&lt;E$30,IF(E$38=3,MOD(E104,4)+1,IF(E$38=2,E104+1,"")),""),"")</f>
        <v/>
      </c>
      <c r="F105" s="449" t="str">
        <f>IF(ISNUMBER(F104),IF((SUM(F$156:F190)+1)&lt;F$30,IF(F$38=3,MOD(F104,4)+1,IF(F$38=2,F104+1,"")),""),"")</f>
        <v/>
      </c>
      <c r="G105" s="449" t="str">
        <f>IF(ISNUMBER(G104),IF((SUM(G$156:G190)+1)&lt;G$30,IF(G$38=3,MOD(G104,4)+1,IF(G$38=2,G104+1,"")),""),"")</f>
        <v/>
      </c>
      <c r="H105" s="449" t="str">
        <f>IF(ISNUMBER(H104),IF((SUM(H$156:H190)+1)&lt;H$30,IF(H$38=3,MOD(H104,4)+1,IF(H$38=2,H104+1,"")),""),"")</f>
        <v/>
      </c>
      <c r="I105" s="449" t="str">
        <f>IF(ISNUMBER(I104),IF((SUM(I$156:I190)+1)&lt;I$30,IF(I$38=3,MOD(I104,4)+1,IF(I$38=2,I104+1,"")),""),"")</f>
        <v/>
      </c>
      <c r="J105" s="449" t="str">
        <f>IF(ISNUMBER(J104),IF((SUM(J$156:J190)+1)&lt;J$30,IF(J$38=3,MOD(J104,4)+1,IF(J$38=2,J104+1,"")),""),"")</f>
        <v/>
      </c>
      <c r="K105" s="449" t="str">
        <f>IF(ISNUMBER(K104),IF((SUM(K$156:K190)+1)&lt;K$30,IF(K$38=3,MOD(K104,4)+1,IF(K$38=2,K104+1,"")),""),"")</f>
        <v/>
      </c>
      <c r="L105" s="449" t="str">
        <f>IF(ISNUMBER(L104),IF((SUM(L$156:L190)+1)&lt;L$30,IF(L$38=3,MOD(L104,4)+1,IF(L$38=2,L104+1,"")),""),"")</f>
        <v/>
      </c>
      <c r="M105" s="449" t="str">
        <f>IF(ISNUMBER(M104),IF((SUM(M$156:M190)+1)&lt;M$30,IF(M$38=3,MOD(M104,4)+1,IF(M$38=2,M104+1,"")),""),"")</f>
        <v/>
      </c>
      <c r="N105" s="449" t="str">
        <f>IF(ISNUMBER(N104),IF((SUM(N$156:N190)+1)&lt;N$30,IF(N$38=3,MOD(N104,4)+1,IF(N$38=2,N104+1,"")),""),"")</f>
        <v/>
      </c>
      <c r="O105" s="449" t="str">
        <f>IF(ISNUMBER(O104),IF((SUM(O$156:O190)+1)&lt;O$30,IF(O$38=3,MOD(O104,4)+1,IF(O$38=2,O104+1,"")),""),"")</f>
        <v/>
      </c>
      <c r="P105" s="449" t="str">
        <f>IF(ISNUMBER(P104),IF((SUM(P$156:P190)+1)&lt;P$30,IF(P$38=3,MOD(P104,4)+1,IF(P$38=2,P104+1,"")),""),"")</f>
        <v/>
      </c>
      <c r="Q105" s="449" t="str">
        <f>IF(ISNUMBER(Q104),IF((SUM(Q$156:Q190)+1)&lt;Q$30,IF(Q$38=3,MOD(Q104,4)+1,IF(Q$38=2,Q104+1,"")),""),"")</f>
        <v/>
      </c>
      <c r="R105" s="449" t="str">
        <f>IF(ISNUMBER(R104),IF((SUM(R$156:R190)+1)&lt;R$30,IF(R$38=3,MOD(R104,4)+1,IF(R$38=2,R104+1,"")),""),"")</f>
        <v/>
      </c>
      <c r="S105" s="449" t="str">
        <f>IF(ISNUMBER(S104),IF((SUM(S$156:S190)+1)&lt;S$30,IF(S$38=3,MOD(S104,4)+1,IF(S$38=2,S104+1,"")),""),"")</f>
        <v/>
      </c>
      <c r="T105" s="449" t="str">
        <f>IF(ISNUMBER(T104),IF((SUM(T$156:T190)+1)&lt;T$30,IF(T$38=3,MOD(T104,4)+1,IF(T$38=2,T104+1,"")),""),"")</f>
        <v/>
      </c>
      <c r="U105" s="449" t="str">
        <f>IF(ISNUMBER(U104),IF((SUM(U$156:U190)+1)&lt;U$30,IF(U$38=3,MOD(U104,4)+1,IF(U$38=2,U104+1,"")),""),"")</f>
        <v/>
      </c>
      <c r="V105" s="449" t="str">
        <f>IF(ISNUMBER(V104),IF((SUM(V$156:V190)+1)&lt;V$30,IF(V$38=3,MOD(V104,4)+1,IF(V$38=2,V104+1,"")),""),"")</f>
        <v/>
      </c>
      <c r="W105" s="449" t="str">
        <f>IF(ISNUMBER(W104),IF((SUM(W$156:W190)+1)&lt;W$30,IF(W$38=3,MOD(W104,4)+1,IF(W$38=2,W104+1,"")),""),"")</f>
        <v/>
      </c>
      <c r="X105" s="449" t="str">
        <f>IF(ISNUMBER(X104),IF((SUM(X$156:X190)+1)&lt;X$30,IF(X$38=3,MOD(X104,4)+1,IF(X$38=2,X104+1,"")),""),"")</f>
        <v/>
      </c>
    </row>
    <row r="106" spans="1:24" x14ac:dyDescent="0.2">
      <c r="A106" s="442"/>
      <c r="B106" s="442"/>
      <c r="C106" s="470">
        <v>37</v>
      </c>
      <c r="D106" s="449" t="str">
        <f>IF(ISNUMBER(D105),IF((SUM(D$156:D191)+1)&lt;D$30,IF(D$38=3,MOD(D105,4)+1,IF(D$38=2,D105+1,"")),""),"")</f>
        <v/>
      </c>
      <c r="E106" s="449" t="str">
        <f>IF(ISNUMBER(E105),IF((SUM(E$156:E191)+1)&lt;E$30,IF(E$38=3,MOD(E105,4)+1,IF(E$38=2,E105+1,"")),""),"")</f>
        <v/>
      </c>
      <c r="F106" s="449" t="str">
        <f>IF(ISNUMBER(F105),IF((SUM(F$156:F191)+1)&lt;F$30,IF(F$38=3,MOD(F105,4)+1,IF(F$38=2,F105+1,"")),""),"")</f>
        <v/>
      </c>
      <c r="G106" s="449" t="str">
        <f>IF(ISNUMBER(G105),IF((SUM(G$156:G191)+1)&lt;G$30,IF(G$38=3,MOD(G105,4)+1,IF(G$38=2,G105+1,"")),""),"")</f>
        <v/>
      </c>
      <c r="H106" s="449" t="str">
        <f>IF(ISNUMBER(H105),IF((SUM(H$156:H191)+1)&lt;H$30,IF(H$38=3,MOD(H105,4)+1,IF(H$38=2,H105+1,"")),""),"")</f>
        <v/>
      </c>
      <c r="I106" s="449" t="str">
        <f>IF(ISNUMBER(I105),IF((SUM(I$156:I191)+1)&lt;I$30,IF(I$38=3,MOD(I105,4)+1,IF(I$38=2,I105+1,"")),""),"")</f>
        <v/>
      </c>
      <c r="J106" s="449" t="str">
        <f>IF(ISNUMBER(J105),IF((SUM(J$156:J191)+1)&lt;J$30,IF(J$38=3,MOD(J105,4)+1,IF(J$38=2,J105+1,"")),""),"")</f>
        <v/>
      </c>
      <c r="K106" s="449" t="str">
        <f>IF(ISNUMBER(K105),IF((SUM(K$156:K191)+1)&lt;K$30,IF(K$38=3,MOD(K105,4)+1,IF(K$38=2,K105+1,"")),""),"")</f>
        <v/>
      </c>
      <c r="L106" s="449" t="str">
        <f>IF(ISNUMBER(L105),IF((SUM(L$156:L191)+1)&lt;L$30,IF(L$38=3,MOD(L105,4)+1,IF(L$38=2,L105+1,"")),""),"")</f>
        <v/>
      </c>
      <c r="M106" s="449" t="str">
        <f>IF(ISNUMBER(M105),IF((SUM(M$156:M191)+1)&lt;M$30,IF(M$38=3,MOD(M105,4)+1,IF(M$38=2,M105+1,"")),""),"")</f>
        <v/>
      </c>
      <c r="N106" s="449" t="str">
        <f>IF(ISNUMBER(N105),IF((SUM(N$156:N191)+1)&lt;N$30,IF(N$38=3,MOD(N105,4)+1,IF(N$38=2,N105+1,"")),""),"")</f>
        <v/>
      </c>
      <c r="O106" s="449" t="str">
        <f>IF(ISNUMBER(O105),IF((SUM(O$156:O191)+1)&lt;O$30,IF(O$38=3,MOD(O105,4)+1,IF(O$38=2,O105+1,"")),""),"")</f>
        <v/>
      </c>
      <c r="P106" s="449" t="str">
        <f>IF(ISNUMBER(P105),IF((SUM(P$156:P191)+1)&lt;P$30,IF(P$38=3,MOD(P105,4)+1,IF(P$38=2,P105+1,"")),""),"")</f>
        <v/>
      </c>
      <c r="Q106" s="449" t="str">
        <f>IF(ISNUMBER(Q105),IF((SUM(Q$156:Q191)+1)&lt;Q$30,IF(Q$38=3,MOD(Q105,4)+1,IF(Q$38=2,Q105+1,"")),""),"")</f>
        <v/>
      </c>
      <c r="R106" s="449" t="str">
        <f>IF(ISNUMBER(R105),IF((SUM(R$156:R191)+1)&lt;R$30,IF(R$38=3,MOD(R105,4)+1,IF(R$38=2,R105+1,"")),""),"")</f>
        <v/>
      </c>
      <c r="S106" s="449" t="str">
        <f>IF(ISNUMBER(S105),IF((SUM(S$156:S191)+1)&lt;S$30,IF(S$38=3,MOD(S105,4)+1,IF(S$38=2,S105+1,"")),""),"")</f>
        <v/>
      </c>
      <c r="T106" s="449" t="str">
        <f>IF(ISNUMBER(T105),IF((SUM(T$156:T191)+1)&lt;T$30,IF(T$38=3,MOD(T105,4)+1,IF(T$38=2,T105+1,"")),""),"")</f>
        <v/>
      </c>
      <c r="U106" s="449" t="str">
        <f>IF(ISNUMBER(U105),IF((SUM(U$156:U191)+1)&lt;U$30,IF(U$38=3,MOD(U105,4)+1,IF(U$38=2,U105+1,"")),""),"")</f>
        <v/>
      </c>
      <c r="V106" s="449" t="str">
        <f>IF(ISNUMBER(V105),IF((SUM(V$156:V191)+1)&lt;V$30,IF(V$38=3,MOD(V105,4)+1,IF(V$38=2,V105+1,"")),""),"")</f>
        <v/>
      </c>
      <c r="W106" s="449" t="str">
        <f>IF(ISNUMBER(W105),IF((SUM(W$156:W191)+1)&lt;W$30,IF(W$38=3,MOD(W105,4)+1,IF(W$38=2,W105+1,"")),""),"")</f>
        <v/>
      </c>
      <c r="X106" s="449" t="str">
        <f>IF(ISNUMBER(X105),IF((SUM(X$156:X191)+1)&lt;X$30,IF(X$38=3,MOD(X105,4)+1,IF(X$38=2,X105+1,"")),""),"")</f>
        <v/>
      </c>
    </row>
    <row r="107" spans="1:24" x14ac:dyDescent="0.2">
      <c r="A107" s="442"/>
      <c r="B107" s="442"/>
      <c r="C107" s="470">
        <v>38</v>
      </c>
      <c r="D107" s="449" t="str">
        <f>IF(ISNUMBER(D106),IF((SUM(D$156:D192)+1)&lt;D$30,IF(D$38=3,MOD(D106,4)+1,IF(D$38=2,D106+1,"")),""),"")</f>
        <v/>
      </c>
      <c r="E107" s="449" t="str">
        <f>IF(ISNUMBER(E106),IF((SUM(E$156:E192)+1)&lt;E$30,IF(E$38=3,MOD(E106,4)+1,IF(E$38=2,E106+1,"")),""),"")</f>
        <v/>
      </c>
      <c r="F107" s="449" t="str">
        <f>IF(ISNUMBER(F106),IF((SUM(F$156:F192)+1)&lt;F$30,IF(F$38=3,MOD(F106,4)+1,IF(F$38=2,F106+1,"")),""),"")</f>
        <v/>
      </c>
      <c r="G107" s="449" t="str">
        <f>IF(ISNUMBER(G106),IF((SUM(G$156:G192)+1)&lt;G$30,IF(G$38=3,MOD(G106,4)+1,IF(G$38=2,G106+1,"")),""),"")</f>
        <v/>
      </c>
      <c r="H107" s="449" t="str">
        <f>IF(ISNUMBER(H106),IF((SUM(H$156:H192)+1)&lt;H$30,IF(H$38=3,MOD(H106,4)+1,IF(H$38=2,H106+1,"")),""),"")</f>
        <v/>
      </c>
      <c r="I107" s="449" t="str">
        <f>IF(ISNUMBER(I106),IF((SUM(I$156:I192)+1)&lt;I$30,IF(I$38=3,MOD(I106,4)+1,IF(I$38=2,I106+1,"")),""),"")</f>
        <v/>
      </c>
      <c r="J107" s="449" t="str">
        <f>IF(ISNUMBER(J106),IF((SUM(J$156:J192)+1)&lt;J$30,IF(J$38=3,MOD(J106,4)+1,IF(J$38=2,J106+1,"")),""),"")</f>
        <v/>
      </c>
      <c r="K107" s="449" t="str">
        <f>IF(ISNUMBER(K106),IF((SUM(K$156:K192)+1)&lt;K$30,IF(K$38=3,MOD(K106,4)+1,IF(K$38=2,K106+1,"")),""),"")</f>
        <v/>
      </c>
      <c r="L107" s="449" t="str">
        <f>IF(ISNUMBER(L106),IF((SUM(L$156:L192)+1)&lt;L$30,IF(L$38=3,MOD(L106,4)+1,IF(L$38=2,L106+1,"")),""),"")</f>
        <v/>
      </c>
      <c r="M107" s="449" t="str">
        <f>IF(ISNUMBER(M106),IF((SUM(M$156:M192)+1)&lt;M$30,IF(M$38=3,MOD(M106,4)+1,IF(M$38=2,M106+1,"")),""),"")</f>
        <v/>
      </c>
      <c r="N107" s="449" t="str">
        <f>IF(ISNUMBER(N106),IF((SUM(N$156:N192)+1)&lt;N$30,IF(N$38=3,MOD(N106,4)+1,IF(N$38=2,N106+1,"")),""),"")</f>
        <v/>
      </c>
      <c r="O107" s="449" t="str">
        <f>IF(ISNUMBER(O106),IF((SUM(O$156:O192)+1)&lt;O$30,IF(O$38=3,MOD(O106,4)+1,IF(O$38=2,O106+1,"")),""),"")</f>
        <v/>
      </c>
      <c r="P107" s="449" t="str">
        <f>IF(ISNUMBER(P106),IF((SUM(P$156:P192)+1)&lt;P$30,IF(P$38=3,MOD(P106,4)+1,IF(P$38=2,P106+1,"")),""),"")</f>
        <v/>
      </c>
      <c r="Q107" s="449" t="str">
        <f>IF(ISNUMBER(Q106),IF((SUM(Q$156:Q192)+1)&lt;Q$30,IF(Q$38=3,MOD(Q106,4)+1,IF(Q$38=2,Q106+1,"")),""),"")</f>
        <v/>
      </c>
      <c r="R107" s="449" t="str">
        <f>IF(ISNUMBER(R106),IF((SUM(R$156:R192)+1)&lt;R$30,IF(R$38=3,MOD(R106,4)+1,IF(R$38=2,R106+1,"")),""),"")</f>
        <v/>
      </c>
      <c r="S107" s="449" t="str">
        <f>IF(ISNUMBER(S106),IF((SUM(S$156:S192)+1)&lt;S$30,IF(S$38=3,MOD(S106,4)+1,IF(S$38=2,S106+1,"")),""),"")</f>
        <v/>
      </c>
      <c r="T107" s="449" t="str">
        <f>IF(ISNUMBER(T106),IF((SUM(T$156:T192)+1)&lt;T$30,IF(T$38=3,MOD(T106,4)+1,IF(T$38=2,T106+1,"")),""),"")</f>
        <v/>
      </c>
      <c r="U107" s="449" t="str">
        <f>IF(ISNUMBER(U106),IF((SUM(U$156:U192)+1)&lt;U$30,IF(U$38=3,MOD(U106,4)+1,IF(U$38=2,U106+1,"")),""),"")</f>
        <v/>
      </c>
      <c r="V107" s="449" t="str">
        <f>IF(ISNUMBER(V106),IF((SUM(V$156:V192)+1)&lt;V$30,IF(V$38=3,MOD(V106,4)+1,IF(V$38=2,V106+1,"")),""),"")</f>
        <v/>
      </c>
      <c r="W107" s="449" t="str">
        <f>IF(ISNUMBER(W106),IF((SUM(W$156:W192)+1)&lt;W$30,IF(W$38=3,MOD(W106,4)+1,IF(W$38=2,W106+1,"")),""),"")</f>
        <v/>
      </c>
      <c r="X107" s="449" t="str">
        <f>IF(ISNUMBER(X106),IF((SUM(X$156:X192)+1)&lt;X$30,IF(X$38=3,MOD(X106,4)+1,IF(X$38=2,X106+1,"")),""),"")</f>
        <v/>
      </c>
    </row>
    <row r="108" spans="1:24" x14ac:dyDescent="0.2">
      <c r="A108" s="442"/>
      <c r="B108" s="442"/>
      <c r="C108" s="470">
        <v>39</v>
      </c>
      <c r="D108" s="449" t="str">
        <f>IF(ISNUMBER(D107),IF((SUM(D$156:D193)+1)&lt;D$30,IF(D$38=3,MOD(D107,4)+1,IF(D$38=2,D107+1,"")),""),"")</f>
        <v/>
      </c>
      <c r="E108" s="449" t="str">
        <f>IF(ISNUMBER(E107),IF((SUM(E$156:E193)+1)&lt;E$30,IF(E$38=3,MOD(E107,4)+1,IF(E$38=2,E107+1,"")),""),"")</f>
        <v/>
      </c>
      <c r="F108" s="449" t="str">
        <f>IF(ISNUMBER(F107),IF((SUM(F$156:F193)+1)&lt;F$30,IF(F$38=3,MOD(F107,4)+1,IF(F$38=2,F107+1,"")),""),"")</f>
        <v/>
      </c>
      <c r="G108" s="449" t="str">
        <f>IF(ISNUMBER(G107),IF((SUM(G$156:G193)+1)&lt;G$30,IF(G$38=3,MOD(G107,4)+1,IF(G$38=2,G107+1,"")),""),"")</f>
        <v/>
      </c>
      <c r="H108" s="449" t="str">
        <f>IF(ISNUMBER(H107),IF((SUM(H$156:H193)+1)&lt;H$30,IF(H$38=3,MOD(H107,4)+1,IF(H$38=2,H107+1,"")),""),"")</f>
        <v/>
      </c>
      <c r="I108" s="449" t="str">
        <f>IF(ISNUMBER(I107),IF((SUM(I$156:I193)+1)&lt;I$30,IF(I$38=3,MOD(I107,4)+1,IF(I$38=2,I107+1,"")),""),"")</f>
        <v/>
      </c>
      <c r="J108" s="449" t="str">
        <f>IF(ISNUMBER(J107),IF((SUM(J$156:J193)+1)&lt;J$30,IF(J$38=3,MOD(J107,4)+1,IF(J$38=2,J107+1,"")),""),"")</f>
        <v/>
      </c>
      <c r="K108" s="449" t="str">
        <f>IF(ISNUMBER(K107),IF((SUM(K$156:K193)+1)&lt;K$30,IF(K$38=3,MOD(K107,4)+1,IF(K$38=2,K107+1,"")),""),"")</f>
        <v/>
      </c>
      <c r="L108" s="449" t="str">
        <f>IF(ISNUMBER(L107),IF((SUM(L$156:L193)+1)&lt;L$30,IF(L$38=3,MOD(L107,4)+1,IF(L$38=2,L107+1,"")),""),"")</f>
        <v/>
      </c>
      <c r="M108" s="449" t="str">
        <f>IF(ISNUMBER(M107),IF((SUM(M$156:M193)+1)&lt;M$30,IF(M$38=3,MOD(M107,4)+1,IF(M$38=2,M107+1,"")),""),"")</f>
        <v/>
      </c>
      <c r="N108" s="449" t="str">
        <f>IF(ISNUMBER(N107),IF((SUM(N$156:N193)+1)&lt;N$30,IF(N$38=3,MOD(N107,4)+1,IF(N$38=2,N107+1,"")),""),"")</f>
        <v/>
      </c>
      <c r="O108" s="449" t="str">
        <f>IF(ISNUMBER(O107),IF((SUM(O$156:O193)+1)&lt;O$30,IF(O$38=3,MOD(O107,4)+1,IF(O$38=2,O107+1,"")),""),"")</f>
        <v/>
      </c>
      <c r="P108" s="449" t="str">
        <f>IF(ISNUMBER(P107),IF((SUM(P$156:P193)+1)&lt;P$30,IF(P$38=3,MOD(P107,4)+1,IF(P$38=2,P107+1,"")),""),"")</f>
        <v/>
      </c>
      <c r="Q108" s="449" t="str">
        <f>IF(ISNUMBER(Q107),IF((SUM(Q$156:Q193)+1)&lt;Q$30,IF(Q$38=3,MOD(Q107,4)+1,IF(Q$38=2,Q107+1,"")),""),"")</f>
        <v/>
      </c>
      <c r="R108" s="449" t="str">
        <f>IF(ISNUMBER(R107),IF((SUM(R$156:R193)+1)&lt;R$30,IF(R$38=3,MOD(R107,4)+1,IF(R$38=2,R107+1,"")),""),"")</f>
        <v/>
      </c>
      <c r="S108" s="449" t="str">
        <f>IF(ISNUMBER(S107),IF((SUM(S$156:S193)+1)&lt;S$30,IF(S$38=3,MOD(S107,4)+1,IF(S$38=2,S107+1,"")),""),"")</f>
        <v/>
      </c>
      <c r="T108" s="449" t="str">
        <f>IF(ISNUMBER(T107),IF((SUM(T$156:T193)+1)&lt;T$30,IF(T$38=3,MOD(T107,4)+1,IF(T$38=2,T107+1,"")),""),"")</f>
        <v/>
      </c>
      <c r="U108" s="449" t="str">
        <f>IF(ISNUMBER(U107),IF((SUM(U$156:U193)+1)&lt;U$30,IF(U$38=3,MOD(U107,4)+1,IF(U$38=2,U107+1,"")),""),"")</f>
        <v/>
      </c>
      <c r="V108" s="449" t="str">
        <f>IF(ISNUMBER(V107),IF((SUM(V$156:V193)+1)&lt;V$30,IF(V$38=3,MOD(V107,4)+1,IF(V$38=2,V107+1,"")),""),"")</f>
        <v/>
      </c>
      <c r="W108" s="449" t="str">
        <f>IF(ISNUMBER(W107),IF((SUM(W$156:W193)+1)&lt;W$30,IF(W$38=3,MOD(W107,4)+1,IF(W$38=2,W107+1,"")),""),"")</f>
        <v/>
      </c>
      <c r="X108" s="449" t="str">
        <f>IF(ISNUMBER(X107),IF((SUM(X$156:X193)+1)&lt;X$30,IF(X$38=3,MOD(X107,4)+1,IF(X$38=2,X107+1,"")),""),"")</f>
        <v/>
      </c>
    </row>
    <row r="109" spans="1:24" x14ac:dyDescent="0.2">
      <c r="A109" s="442"/>
      <c r="B109" s="442"/>
      <c r="C109" s="470">
        <v>40</v>
      </c>
      <c r="D109" s="449" t="str">
        <f>IF(ISNUMBER(D108),IF((SUM(D$156:D194)+1)&lt;D$30,IF(D$38=3,MOD(D108,4)+1,IF(D$38=2,D108+1,"")),""),"")</f>
        <v/>
      </c>
      <c r="E109" s="449" t="str">
        <f>IF(ISNUMBER(E108),IF((SUM(E$156:E194)+1)&lt;E$30,IF(E$38=3,MOD(E108,4)+1,IF(E$38=2,E108+1,"")),""),"")</f>
        <v/>
      </c>
      <c r="F109" s="449" t="str">
        <f>IF(ISNUMBER(F108),IF((SUM(F$156:F194)+1)&lt;F$30,IF(F$38=3,MOD(F108,4)+1,IF(F$38=2,F108+1,"")),""),"")</f>
        <v/>
      </c>
      <c r="G109" s="449" t="str">
        <f>IF(ISNUMBER(G108),IF((SUM(G$156:G194)+1)&lt;G$30,IF(G$38=3,MOD(G108,4)+1,IF(G$38=2,G108+1,"")),""),"")</f>
        <v/>
      </c>
      <c r="H109" s="449" t="str">
        <f>IF(ISNUMBER(H108),IF((SUM(H$156:H194)+1)&lt;H$30,IF(H$38=3,MOD(H108,4)+1,IF(H$38=2,H108+1,"")),""),"")</f>
        <v/>
      </c>
      <c r="I109" s="449" t="str">
        <f>IF(ISNUMBER(I108),IF((SUM(I$156:I194)+1)&lt;I$30,IF(I$38=3,MOD(I108,4)+1,IF(I$38=2,I108+1,"")),""),"")</f>
        <v/>
      </c>
      <c r="J109" s="449" t="str">
        <f>IF(ISNUMBER(J108),IF((SUM(J$156:J194)+1)&lt;J$30,IF(J$38=3,MOD(J108,4)+1,IF(J$38=2,J108+1,"")),""),"")</f>
        <v/>
      </c>
      <c r="K109" s="449" t="str">
        <f>IF(ISNUMBER(K108),IF((SUM(K$156:K194)+1)&lt;K$30,IF(K$38=3,MOD(K108,4)+1,IF(K$38=2,K108+1,"")),""),"")</f>
        <v/>
      </c>
      <c r="L109" s="449" t="str">
        <f>IF(ISNUMBER(L108),IF((SUM(L$156:L194)+1)&lt;L$30,IF(L$38=3,MOD(L108,4)+1,IF(L$38=2,L108+1,"")),""),"")</f>
        <v/>
      </c>
      <c r="M109" s="449" t="str">
        <f>IF(ISNUMBER(M108),IF((SUM(M$156:M194)+1)&lt;M$30,IF(M$38=3,MOD(M108,4)+1,IF(M$38=2,M108+1,"")),""),"")</f>
        <v/>
      </c>
      <c r="N109" s="449" t="str">
        <f>IF(ISNUMBER(N108),IF((SUM(N$156:N194)+1)&lt;N$30,IF(N$38=3,MOD(N108,4)+1,IF(N$38=2,N108+1,"")),""),"")</f>
        <v/>
      </c>
      <c r="O109" s="449" t="str">
        <f>IF(ISNUMBER(O108),IF((SUM(O$156:O194)+1)&lt;O$30,IF(O$38=3,MOD(O108,4)+1,IF(O$38=2,O108+1,"")),""),"")</f>
        <v/>
      </c>
      <c r="P109" s="449" t="str">
        <f>IF(ISNUMBER(P108),IF((SUM(P$156:P194)+1)&lt;P$30,IF(P$38=3,MOD(P108,4)+1,IF(P$38=2,P108+1,"")),""),"")</f>
        <v/>
      </c>
      <c r="Q109" s="449" t="str">
        <f>IF(ISNUMBER(Q108),IF((SUM(Q$156:Q194)+1)&lt;Q$30,IF(Q$38=3,MOD(Q108,4)+1,IF(Q$38=2,Q108+1,"")),""),"")</f>
        <v/>
      </c>
      <c r="R109" s="449" t="str">
        <f>IF(ISNUMBER(R108),IF((SUM(R$156:R194)+1)&lt;R$30,IF(R$38=3,MOD(R108,4)+1,IF(R$38=2,R108+1,"")),""),"")</f>
        <v/>
      </c>
      <c r="S109" s="449" t="str">
        <f>IF(ISNUMBER(S108),IF((SUM(S$156:S194)+1)&lt;S$30,IF(S$38=3,MOD(S108,4)+1,IF(S$38=2,S108+1,"")),""),"")</f>
        <v/>
      </c>
      <c r="T109" s="449" t="str">
        <f>IF(ISNUMBER(T108),IF((SUM(T$156:T194)+1)&lt;T$30,IF(T$38=3,MOD(T108,4)+1,IF(T$38=2,T108+1,"")),""),"")</f>
        <v/>
      </c>
      <c r="U109" s="449" t="str">
        <f>IF(ISNUMBER(U108),IF((SUM(U$156:U194)+1)&lt;U$30,IF(U$38=3,MOD(U108,4)+1,IF(U$38=2,U108+1,"")),""),"")</f>
        <v/>
      </c>
      <c r="V109" s="449" t="str">
        <f>IF(ISNUMBER(V108),IF((SUM(V$156:V194)+1)&lt;V$30,IF(V$38=3,MOD(V108,4)+1,IF(V$38=2,V108+1,"")),""),"")</f>
        <v/>
      </c>
      <c r="W109" s="449" t="str">
        <f>IF(ISNUMBER(W108),IF((SUM(W$156:W194)+1)&lt;W$30,IF(W$38=3,MOD(W108,4)+1,IF(W$38=2,W108+1,"")),""),"")</f>
        <v/>
      </c>
      <c r="X109" s="449" t="str">
        <f>IF(ISNUMBER(X108),IF((SUM(X$156:X194)+1)&lt;X$30,IF(X$38=3,MOD(X108,4)+1,IF(X$38=2,X108+1,"")),""),"")</f>
        <v/>
      </c>
    </row>
    <row r="110" spans="1:24" x14ac:dyDescent="0.2">
      <c r="A110" s="443"/>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row>
    <row r="111" spans="1:24" x14ac:dyDescent="0.2">
      <c r="A111" s="443"/>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row>
    <row r="112" spans="1:24" x14ac:dyDescent="0.2">
      <c r="A112" s="468" t="s">
        <v>49</v>
      </c>
      <c r="B112" s="469"/>
      <c r="C112" s="469"/>
      <c r="D112" s="469"/>
      <c r="E112" s="469"/>
      <c r="F112" s="469"/>
      <c r="G112" s="469"/>
      <c r="H112" s="469"/>
      <c r="I112" s="469"/>
      <c r="J112" s="469"/>
      <c r="K112" s="469"/>
      <c r="L112" s="469"/>
      <c r="M112" s="469"/>
      <c r="N112" s="469"/>
      <c r="O112" s="469"/>
      <c r="P112" s="469"/>
      <c r="Q112" s="469"/>
      <c r="R112" s="469"/>
      <c r="S112" s="469"/>
      <c r="T112" s="469"/>
      <c r="U112" s="469"/>
      <c r="V112" s="469"/>
      <c r="W112" s="469"/>
      <c r="X112" s="469"/>
    </row>
    <row r="113" spans="1:24" x14ac:dyDescent="0.2">
      <c r="A113" s="442"/>
      <c r="B113" s="442"/>
      <c r="C113" s="470">
        <v>1</v>
      </c>
      <c r="D113" s="454" t="str">
        <f>D40</f>
        <v/>
      </c>
      <c r="E113" s="454" t="str">
        <f>E40</f>
        <v/>
      </c>
      <c r="F113" s="454" t="str">
        <f>F40</f>
        <v/>
      </c>
      <c r="G113" s="454" t="str">
        <f>G40</f>
        <v/>
      </c>
      <c r="H113" s="454" t="str">
        <f t="shared" ref="H113:X113" si="19">H40</f>
        <v/>
      </c>
      <c r="I113" s="454" t="str">
        <f t="shared" si="19"/>
        <v/>
      </c>
      <c r="J113" s="454" t="str">
        <f t="shared" si="19"/>
        <v/>
      </c>
      <c r="K113" s="454" t="str">
        <f t="shared" si="19"/>
        <v/>
      </c>
      <c r="L113" s="454" t="str">
        <f t="shared" si="19"/>
        <v/>
      </c>
      <c r="M113" s="454" t="str">
        <f t="shared" si="19"/>
        <v/>
      </c>
      <c r="N113" s="454" t="str">
        <f t="shared" si="19"/>
        <v/>
      </c>
      <c r="O113" s="454" t="str">
        <f t="shared" si="19"/>
        <v/>
      </c>
      <c r="P113" s="454" t="str">
        <f t="shared" si="19"/>
        <v/>
      </c>
      <c r="Q113" s="454" t="str">
        <f t="shared" si="19"/>
        <v/>
      </c>
      <c r="R113" s="454" t="str">
        <f t="shared" si="19"/>
        <v/>
      </c>
      <c r="S113" s="454" t="str">
        <f t="shared" si="19"/>
        <v/>
      </c>
      <c r="T113" s="454" t="str">
        <f t="shared" si="19"/>
        <v/>
      </c>
      <c r="U113" s="454" t="str">
        <f t="shared" si="19"/>
        <v/>
      </c>
      <c r="V113" s="454" t="str">
        <f t="shared" si="19"/>
        <v/>
      </c>
      <c r="W113" s="454" t="str">
        <f t="shared" si="19"/>
        <v/>
      </c>
      <c r="X113" s="454" t="str">
        <f t="shared" si="19"/>
        <v/>
      </c>
    </row>
    <row r="114" spans="1:24" x14ac:dyDescent="0.2">
      <c r="A114" s="442"/>
      <c r="B114" s="442"/>
      <c r="C114" s="470">
        <v>2</v>
      </c>
      <c r="D114" s="454" t="str">
        <f>IF(ISNUMBER(D71),IF(D$38=3,DATE(YEAR(D113)+IF(D71=1,1,0),MONTH(VLOOKUP(D71,'Project info'!$A$37:$B$40,2)),DAY(VLOOKUP(D71,'Project info'!$A$37:$B$40,2))),IF(D$38=2,DATE(D71,MONTH($B$9),DAY($B$9)),"")),"")</f>
        <v/>
      </c>
      <c r="E114" s="454" t="str">
        <f>IF(ISNUMBER(E71),IF(E$38=3,DATE(YEAR(E113)+IF(E71=1,1,0),MONTH(VLOOKUP(E71,'Project info'!$A$37:$B$40,2)),DAY(VLOOKUP(E71,'Project info'!$A$37:$B$40,2))),IF(E$38=2,DATE(E71,MONTH($B$9),DAY($B$9)),"")),"")</f>
        <v/>
      </c>
      <c r="F114" s="454" t="str">
        <f>IF(ISNUMBER(F71),IF(F$38=3,DATE(YEAR(F113)+IF(F71=1,1,0),MONTH(VLOOKUP(F71,'Project info'!$A$37:$B$40,2)),DAY(VLOOKUP(F71,'Project info'!$A$37:$B$40,2))),IF(F$38=2,DATE(F71,MONTH($B$9),DAY($B$9)),"")),"")</f>
        <v/>
      </c>
      <c r="G114" s="454" t="str">
        <f>IF(ISNUMBER(G71),IF(G$38=3,DATE(YEAR(G113)+IF(G71=1,1,0),MONTH(VLOOKUP(G71,'Project info'!$A$37:$B$40,2)),DAY(VLOOKUP(G71,'Project info'!$A$37:$B$40,2))),IF(G$38=2,DATE(G71,MONTH($B$9),DAY($B$9)),"")),"")</f>
        <v/>
      </c>
      <c r="H114" s="454" t="str">
        <f>IF(ISNUMBER(H71),IF(H$38=3,DATE(YEAR(H113)+IF(H71=1,1,0),MONTH(VLOOKUP(H71,'Project info'!$A$37:$B$40,2)),DAY(VLOOKUP(H71,'Project info'!$A$37:$B$40,2))),IF(H$38=2,DATE(H71,MONTH($B$9),DAY($B$9)),"")),"")</f>
        <v/>
      </c>
      <c r="I114" s="454" t="str">
        <f>IF(ISNUMBER(I71),IF(I$38=3,DATE(YEAR(I113)+IF(I71=1,1,0),MONTH(VLOOKUP(I71,'Project info'!$A$37:$B$40,2)),DAY(VLOOKUP(I71,'Project info'!$A$37:$B$40,2))),IF(I$38=2,DATE(I71,MONTH($B$9),DAY($B$9)),"")),"")</f>
        <v/>
      </c>
      <c r="J114" s="454" t="str">
        <f>IF(ISNUMBER(J71),IF(J$38=3,DATE(YEAR(J113)+IF(J71=1,1,0),MONTH(VLOOKUP(J71,'Project info'!$A$37:$B$40,2)),DAY(VLOOKUP(J71,'Project info'!$A$37:$B$40,2))),IF(J$38=2,DATE(J71,MONTH($B$9),DAY($B$9)),"")),"")</f>
        <v/>
      </c>
      <c r="K114" s="454" t="str">
        <f>IF(ISNUMBER(K71),IF(K$38=3,DATE(YEAR(K113)+IF(K71=1,1,0),MONTH(VLOOKUP(K71,'Project info'!$A$37:$B$40,2)),DAY(VLOOKUP(K71,'Project info'!$A$37:$B$40,2))),IF(K$38=2,DATE(K71,MONTH($B$9),DAY($B$9)),"")),"")</f>
        <v/>
      </c>
      <c r="L114" s="454" t="str">
        <f>IF(ISNUMBER(L71),IF(L$38=3,DATE(YEAR(L113)+IF(L71=1,1,0),MONTH(VLOOKUP(L71,'Project info'!$A$37:$B$40,2)),DAY(VLOOKUP(L71,'Project info'!$A$37:$B$40,2))),IF(L$38=2,DATE(L71,MONTH($B$9),DAY($B$9)),"")),"")</f>
        <v/>
      </c>
      <c r="M114" s="454" t="str">
        <f>IF(ISNUMBER(M71),IF(M$38=3,DATE(YEAR(M113)+IF(M71=1,1,0),MONTH(VLOOKUP(M71,'Project info'!$A$37:$B$40,2)),DAY(VLOOKUP(M71,'Project info'!$A$37:$B$40,2))),IF(M$38=2,DATE(M71,MONTH($B$9),DAY($B$9)),"")),"")</f>
        <v/>
      </c>
      <c r="N114" s="454" t="str">
        <f>IF(ISNUMBER(N71),IF(N$38=3,DATE(YEAR(N113)+IF(N71=1,1,0),MONTH(VLOOKUP(N71,'Project info'!$A$37:$B$40,2)),DAY(VLOOKUP(N71,'Project info'!$A$37:$B$40,2))),IF(N$38=2,DATE(N71,MONTH($B$9),DAY($B$9)),"")),"")</f>
        <v/>
      </c>
      <c r="O114" s="454" t="str">
        <f>IF(ISNUMBER(O71),IF(O$38=3,DATE(YEAR(O113)+IF(O71=1,1,0),MONTH(VLOOKUP(O71,'Project info'!$A$37:$B$40,2)),DAY(VLOOKUP(O71,'Project info'!$A$37:$B$40,2))),IF(O$38=2,DATE(O71,MONTH($B$9),DAY($B$9)),"")),"")</f>
        <v/>
      </c>
      <c r="P114" s="454" t="str">
        <f>IF(ISNUMBER(P71),IF(P$38=3,DATE(YEAR(P113)+IF(P71=1,1,0),MONTH(VLOOKUP(P71,'Project info'!$A$37:$B$40,2)),DAY(VLOOKUP(P71,'Project info'!$A$37:$B$40,2))),IF(P$38=2,DATE(P71,MONTH($B$9),DAY($B$9)),"")),"")</f>
        <v/>
      </c>
      <c r="Q114" s="454" t="str">
        <f>IF(ISNUMBER(Q71),IF(Q$38=3,DATE(YEAR(Q113)+IF(Q71=1,1,0),MONTH(VLOOKUP(Q71,'Project info'!$A$37:$B$40,2)),DAY(VLOOKUP(Q71,'Project info'!$A$37:$B$40,2))),IF(Q$38=2,DATE(Q71,MONTH($B$9),DAY($B$9)),"")),"")</f>
        <v/>
      </c>
      <c r="R114" s="454" t="str">
        <f>IF(ISNUMBER(R71),IF(R$38=3,DATE(YEAR(R113)+IF(R71=1,1,0),MONTH(VLOOKUP(R71,'Project info'!$A$37:$B$40,2)),DAY(VLOOKUP(R71,'Project info'!$A$37:$B$40,2))),IF(R$38=2,DATE(R71,MONTH($B$9),DAY($B$9)),"")),"")</f>
        <v/>
      </c>
      <c r="S114" s="454" t="str">
        <f>IF(ISNUMBER(S71),IF(S$38=3,DATE(YEAR(S113)+IF(S71=1,1,0),MONTH(VLOOKUP(S71,'Project info'!$A$37:$B$40,2)),DAY(VLOOKUP(S71,'Project info'!$A$37:$B$40,2))),IF(S$38=2,DATE(S71,MONTH($B$9),DAY($B$9)),"")),"")</f>
        <v/>
      </c>
      <c r="T114" s="454" t="str">
        <f>IF(ISNUMBER(T71),IF(T$38=3,DATE(YEAR(T113)+IF(T71=1,1,0),MONTH(VLOOKUP(T71,'Project info'!$A$37:$B$40,2)),DAY(VLOOKUP(T71,'Project info'!$A$37:$B$40,2))),IF(T$38=2,DATE(T71,MONTH($B$9),DAY($B$9)),"")),"")</f>
        <v/>
      </c>
      <c r="U114" s="454" t="str">
        <f>IF(ISNUMBER(U71),IF(U$38=3,DATE(YEAR(U113)+IF(U71=1,1,0),MONTH(VLOOKUP(U71,'Project info'!$A$37:$B$40,2)),DAY(VLOOKUP(U71,'Project info'!$A$37:$B$40,2))),IF(U$38=2,DATE(U71,MONTH($B$9),DAY($B$9)),"")),"")</f>
        <v/>
      </c>
      <c r="V114" s="454" t="str">
        <f>IF(ISNUMBER(V71),IF(V$38=3,DATE(YEAR(V113)+IF(V71=1,1,0),MONTH(VLOOKUP(V71,'Project info'!$A$37:$B$40,2)),DAY(VLOOKUP(V71,'Project info'!$A$37:$B$40,2))),IF(V$38=2,DATE(V71,MONTH($B$9),DAY($B$9)),"")),"")</f>
        <v/>
      </c>
      <c r="W114" s="454" t="str">
        <f>IF(ISNUMBER(W71),IF(W$38=3,DATE(YEAR(W113)+IF(W71=1,1,0),MONTH(VLOOKUP(W71,'Project info'!$A$37:$B$40,2)),DAY(VLOOKUP(W71,'Project info'!$A$37:$B$40,2))),IF(W$38=2,DATE(W71,MONTH($B$9),DAY($B$9)),"")),"")</f>
        <v/>
      </c>
      <c r="X114" s="454" t="str">
        <f>IF(ISNUMBER(X71),IF(X$38=3,DATE(YEAR(X113)+IF(X71=1,1,0),MONTH(VLOOKUP(X71,'Project info'!$A$37:$B$40,2)),DAY(VLOOKUP(X71,'Project info'!$A$37:$B$40,2))),IF(X$38=2,DATE(X71,MONTH($B$9),DAY($B$9)),"")),"")</f>
        <v/>
      </c>
    </row>
    <row r="115" spans="1:24" x14ac:dyDescent="0.2">
      <c r="A115" s="442"/>
      <c r="B115" s="442"/>
      <c r="C115" s="470">
        <v>3</v>
      </c>
      <c r="D115" s="454" t="str">
        <f>IF(ISNUMBER(D72),IF(D$38=3,DATE(YEAR(D114)+IF(D72=1,1,0),MONTH(VLOOKUP(D72,'Project info'!$A$37:$B$40,2)),DAY(VLOOKUP(D72,'Project info'!$A$37:$B$40,2))),IF(D$38=2,DATE(D72,MONTH($B$9),DAY($B$9)),"")),"")</f>
        <v/>
      </c>
      <c r="E115" s="454" t="str">
        <f>IF(ISNUMBER(E72),IF(E$38=3,DATE(YEAR(E114)+IF(E72=1,1,0),MONTH(VLOOKUP(E72,'Project info'!$A$37:$B$40,2)),DAY(VLOOKUP(E72,'Project info'!$A$37:$B$40,2))),IF(E$38=2,DATE(E72,MONTH($B$9),DAY($B$9)),"")),"")</f>
        <v/>
      </c>
      <c r="F115" s="454" t="str">
        <f>IF(ISNUMBER(F72),IF(F$38=3,DATE(YEAR(F114)+IF(F72=1,1,0),MONTH(VLOOKUP(F72,'Project info'!$A$37:$B$40,2)),DAY(VLOOKUP(F72,'Project info'!$A$37:$B$40,2))),IF(F$38=2,DATE(F72,MONTH($B$9),DAY($B$9)),"")),"")</f>
        <v/>
      </c>
      <c r="G115" s="454" t="str">
        <f>IF(ISNUMBER(G72),IF(G$38=3,DATE(YEAR(G114)+IF(G72=1,1,0),MONTH(VLOOKUP(G72,'Project info'!$A$37:$B$40,2)),DAY(VLOOKUP(G72,'Project info'!$A$37:$B$40,2))),IF(G$38=2,DATE(G72,MONTH($B$9),DAY($B$9)),"")),"")</f>
        <v/>
      </c>
      <c r="H115" s="454" t="str">
        <f>IF(ISNUMBER(H72),IF(H$38=3,DATE(YEAR(H114)+IF(H72=1,1,0),MONTH(VLOOKUP(H72,'Project info'!$A$37:$B$40,2)),DAY(VLOOKUP(H72,'Project info'!$A$37:$B$40,2))),IF(H$38=2,DATE(H72,MONTH($B$9),DAY($B$9)),"")),"")</f>
        <v/>
      </c>
      <c r="I115" s="454" t="str">
        <f>IF(ISNUMBER(I72),IF(I$38=3,DATE(YEAR(I114)+IF(I72=1,1,0),MONTH(VLOOKUP(I72,'Project info'!$A$37:$B$40,2)),DAY(VLOOKUP(I72,'Project info'!$A$37:$B$40,2))),IF(I$38=2,DATE(I72,MONTH($B$9),DAY($B$9)),"")),"")</f>
        <v/>
      </c>
      <c r="J115" s="454" t="str">
        <f>IF(ISNUMBER(J72),IF(J$38=3,DATE(YEAR(J114)+IF(J72=1,1,0),MONTH(VLOOKUP(J72,'Project info'!$A$37:$B$40,2)),DAY(VLOOKUP(J72,'Project info'!$A$37:$B$40,2))),IF(J$38=2,DATE(J72,MONTH($B$9),DAY($B$9)),"")),"")</f>
        <v/>
      </c>
      <c r="K115" s="454" t="str">
        <f>IF(ISNUMBER(K72),IF(K$38=3,DATE(YEAR(K114)+IF(K72=1,1,0),MONTH(VLOOKUP(K72,'Project info'!$A$37:$B$40,2)),DAY(VLOOKUP(K72,'Project info'!$A$37:$B$40,2))),IF(K$38=2,DATE(K72,MONTH($B$9),DAY($B$9)),"")),"")</f>
        <v/>
      </c>
      <c r="L115" s="454" t="str">
        <f>IF(ISNUMBER(L72),IF(L$38=3,DATE(YEAR(L114)+IF(L72=1,1,0),MONTH(VLOOKUP(L72,'Project info'!$A$37:$B$40,2)),DAY(VLOOKUP(L72,'Project info'!$A$37:$B$40,2))),IF(L$38=2,DATE(L72,MONTH($B$9),DAY($B$9)),"")),"")</f>
        <v/>
      </c>
      <c r="M115" s="454" t="str">
        <f>IF(ISNUMBER(M72),IF(M$38=3,DATE(YEAR(M114)+IF(M72=1,1,0),MONTH(VLOOKUP(M72,'Project info'!$A$37:$B$40,2)),DAY(VLOOKUP(M72,'Project info'!$A$37:$B$40,2))),IF(M$38=2,DATE(M72,MONTH($B$9),DAY($B$9)),"")),"")</f>
        <v/>
      </c>
      <c r="N115" s="454" t="str">
        <f>IF(ISNUMBER(N72),IF(N$38=3,DATE(YEAR(N114)+IF(N72=1,1,0),MONTH(VLOOKUP(N72,'Project info'!$A$37:$B$40,2)),DAY(VLOOKUP(N72,'Project info'!$A$37:$B$40,2))),IF(N$38=2,DATE(N72,MONTH($B$9),DAY($B$9)),"")),"")</f>
        <v/>
      </c>
      <c r="O115" s="454" t="str">
        <f>IF(ISNUMBER(O72),IF(O$38=3,DATE(YEAR(O114)+IF(O72=1,1,0),MONTH(VLOOKUP(O72,'Project info'!$A$37:$B$40,2)),DAY(VLOOKUP(O72,'Project info'!$A$37:$B$40,2))),IF(O$38=2,DATE(O72,MONTH($B$9),DAY($B$9)),"")),"")</f>
        <v/>
      </c>
      <c r="P115" s="454" t="str">
        <f>IF(ISNUMBER(P72),IF(P$38=3,DATE(YEAR(P114)+IF(P72=1,1,0),MONTH(VLOOKUP(P72,'Project info'!$A$37:$B$40,2)),DAY(VLOOKUP(P72,'Project info'!$A$37:$B$40,2))),IF(P$38=2,DATE(P72,MONTH($B$9),DAY($B$9)),"")),"")</f>
        <v/>
      </c>
      <c r="Q115" s="454" t="str">
        <f>IF(ISNUMBER(Q72),IF(Q$38=3,DATE(YEAR(Q114)+IF(Q72=1,1,0),MONTH(VLOOKUP(Q72,'Project info'!$A$37:$B$40,2)),DAY(VLOOKUP(Q72,'Project info'!$A$37:$B$40,2))),IF(Q$38=2,DATE(Q72,MONTH($B$9),DAY($B$9)),"")),"")</f>
        <v/>
      </c>
      <c r="R115" s="454" t="str">
        <f>IF(ISNUMBER(R72),IF(R$38=3,DATE(YEAR(R114)+IF(R72=1,1,0),MONTH(VLOOKUP(R72,'Project info'!$A$37:$B$40,2)),DAY(VLOOKUP(R72,'Project info'!$A$37:$B$40,2))),IF(R$38=2,DATE(R72,MONTH($B$9),DAY($B$9)),"")),"")</f>
        <v/>
      </c>
      <c r="S115" s="454" t="str">
        <f>IF(ISNUMBER(S72),IF(S$38=3,DATE(YEAR(S114)+IF(S72=1,1,0),MONTH(VLOOKUP(S72,'Project info'!$A$37:$B$40,2)),DAY(VLOOKUP(S72,'Project info'!$A$37:$B$40,2))),IF(S$38=2,DATE(S72,MONTH($B$9),DAY($B$9)),"")),"")</f>
        <v/>
      </c>
      <c r="T115" s="454" t="str">
        <f>IF(ISNUMBER(T72),IF(T$38=3,DATE(YEAR(T114)+IF(T72=1,1,0),MONTH(VLOOKUP(T72,'Project info'!$A$37:$B$40,2)),DAY(VLOOKUP(T72,'Project info'!$A$37:$B$40,2))),IF(T$38=2,DATE(T72,MONTH($B$9),DAY($B$9)),"")),"")</f>
        <v/>
      </c>
      <c r="U115" s="454" t="str">
        <f>IF(ISNUMBER(U72),IF(U$38=3,DATE(YEAR(U114)+IF(U72=1,1,0),MONTH(VLOOKUP(U72,'Project info'!$A$37:$B$40,2)),DAY(VLOOKUP(U72,'Project info'!$A$37:$B$40,2))),IF(U$38=2,DATE(U72,MONTH($B$9),DAY($B$9)),"")),"")</f>
        <v/>
      </c>
      <c r="V115" s="454" t="str">
        <f>IF(ISNUMBER(V72),IF(V$38=3,DATE(YEAR(V114)+IF(V72=1,1,0),MONTH(VLOOKUP(V72,'Project info'!$A$37:$B$40,2)),DAY(VLOOKUP(V72,'Project info'!$A$37:$B$40,2))),IF(V$38=2,DATE(V72,MONTH($B$9),DAY($B$9)),"")),"")</f>
        <v/>
      </c>
      <c r="W115" s="454" t="str">
        <f>IF(ISNUMBER(W72),IF(W$38=3,DATE(YEAR(W114)+IF(W72=1,1,0),MONTH(VLOOKUP(W72,'Project info'!$A$37:$B$40,2)),DAY(VLOOKUP(W72,'Project info'!$A$37:$B$40,2))),IF(W$38=2,DATE(W72,MONTH($B$9),DAY($B$9)),"")),"")</f>
        <v/>
      </c>
      <c r="X115" s="454" t="str">
        <f>IF(ISNUMBER(X72),IF(X$38=3,DATE(YEAR(X114)+IF(X72=1,1,0),MONTH(VLOOKUP(X72,'Project info'!$A$37:$B$40,2)),DAY(VLOOKUP(X72,'Project info'!$A$37:$B$40,2))),IF(X$38=2,DATE(X72,MONTH($B$9),DAY($B$9)),"")),"")</f>
        <v/>
      </c>
    </row>
    <row r="116" spans="1:24" x14ac:dyDescent="0.2">
      <c r="A116" s="474"/>
      <c r="B116" s="442"/>
      <c r="C116" s="470">
        <v>4</v>
      </c>
      <c r="D116" s="454" t="str">
        <f>IF(ISNUMBER(D73),IF(D$38=3,DATE(YEAR(D115)+IF(D73=1,1,0),MONTH(VLOOKUP(D73,'Project info'!$A$37:$B$40,2)),DAY(VLOOKUP(D73,'Project info'!$A$37:$B$40,2))),IF(D$38=2,DATE(D73,MONTH($B$9),DAY($B$9)),"")),"")</f>
        <v/>
      </c>
      <c r="E116" s="454" t="str">
        <f>IF(ISNUMBER(E73),IF(E$38=3,DATE(YEAR(E115)+IF(E73=1,1,0),MONTH(VLOOKUP(E73,'Project info'!$A$37:$B$40,2)),DAY(VLOOKUP(E73,'Project info'!$A$37:$B$40,2))),IF(E$38=2,DATE(E73,MONTH($B$9),DAY($B$9)),"")),"")</f>
        <v/>
      </c>
      <c r="F116" s="454" t="str">
        <f>IF(ISNUMBER(F73),IF(F$38=3,DATE(YEAR(F115)+IF(F73=1,1,0),MONTH(VLOOKUP(F73,'Project info'!$A$37:$B$40,2)),DAY(VLOOKUP(F73,'Project info'!$A$37:$B$40,2))),IF(F$38=2,DATE(F73,MONTH($B$9),DAY($B$9)),"")),"")</f>
        <v/>
      </c>
      <c r="G116" s="454" t="str">
        <f>IF(ISNUMBER(G73),IF(G$38=3,DATE(YEAR(G115)+IF(G73=1,1,0),MONTH(VLOOKUP(G73,'Project info'!$A$37:$B$40,2)),DAY(VLOOKUP(G73,'Project info'!$A$37:$B$40,2))),IF(G$38=2,DATE(G73,MONTH($B$9),DAY($B$9)),"")),"")</f>
        <v/>
      </c>
      <c r="H116" s="454" t="str">
        <f>IF(ISNUMBER(H73),IF(H$38=3,DATE(YEAR(H115)+IF(H73=1,1,0),MONTH(VLOOKUP(H73,'Project info'!$A$37:$B$40,2)),DAY(VLOOKUP(H73,'Project info'!$A$37:$B$40,2))),IF(H$38=2,DATE(H73,MONTH($B$9),DAY($B$9)),"")),"")</f>
        <v/>
      </c>
      <c r="I116" s="454" t="str">
        <f>IF(ISNUMBER(I73),IF(I$38=3,DATE(YEAR(I115)+IF(I73=1,1,0),MONTH(VLOOKUP(I73,'Project info'!$A$37:$B$40,2)),DAY(VLOOKUP(I73,'Project info'!$A$37:$B$40,2))),IF(I$38=2,DATE(I73,MONTH($B$9),DAY($B$9)),"")),"")</f>
        <v/>
      </c>
      <c r="J116" s="454" t="str">
        <f>IF(ISNUMBER(J73),IF(J$38=3,DATE(YEAR(J115)+IF(J73=1,1,0),MONTH(VLOOKUP(J73,'Project info'!$A$37:$B$40,2)),DAY(VLOOKUP(J73,'Project info'!$A$37:$B$40,2))),IF(J$38=2,DATE(J73,MONTH($B$9),DAY($B$9)),"")),"")</f>
        <v/>
      </c>
      <c r="K116" s="454" t="str">
        <f>IF(ISNUMBER(K73),IF(K$38=3,DATE(YEAR(K115)+IF(K73=1,1,0),MONTH(VLOOKUP(K73,'Project info'!$A$37:$B$40,2)),DAY(VLOOKUP(K73,'Project info'!$A$37:$B$40,2))),IF(K$38=2,DATE(K73,MONTH($B$9),DAY($B$9)),"")),"")</f>
        <v/>
      </c>
      <c r="L116" s="454" t="str">
        <f>IF(ISNUMBER(L73),IF(L$38=3,DATE(YEAR(L115)+IF(L73=1,1,0),MONTH(VLOOKUP(L73,'Project info'!$A$37:$B$40,2)),DAY(VLOOKUP(L73,'Project info'!$A$37:$B$40,2))),IF(L$38=2,DATE(L73,MONTH($B$9),DAY($B$9)),"")),"")</f>
        <v/>
      </c>
      <c r="M116" s="454" t="str">
        <f>IF(ISNUMBER(M73),IF(M$38=3,DATE(YEAR(M115)+IF(M73=1,1,0),MONTH(VLOOKUP(M73,'Project info'!$A$37:$B$40,2)),DAY(VLOOKUP(M73,'Project info'!$A$37:$B$40,2))),IF(M$38=2,DATE(M73,MONTH($B$9),DAY($B$9)),"")),"")</f>
        <v/>
      </c>
      <c r="N116" s="454" t="str">
        <f>IF(ISNUMBER(N73),IF(N$38=3,DATE(YEAR(N115)+IF(N73=1,1,0),MONTH(VLOOKUP(N73,'Project info'!$A$37:$B$40,2)),DAY(VLOOKUP(N73,'Project info'!$A$37:$B$40,2))),IF(N$38=2,DATE(N73,MONTH($B$9),DAY($B$9)),"")),"")</f>
        <v/>
      </c>
      <c r="O116" s="454" t="str">
        <f>IF(ISNUMBER(O73),IF(O$38=3,DATE(YEAR(O115)+IF(O73=1,1,0),MONTH(VLOOKUP(O73,'Project info'!$A$37:$B$40,2)),DAY(VLOOKUP(O73,'Project info'!$A$37:$B$40,2))),IF(O$38=2,DATE(O73,MONTH($B$9),DAY($B$9)),"")),"")</f>
        <v/>
      </c>
      <c r="P116" s="454" t="str">
        <f>IF(ISNUMBER(P73),IF(P$38=3,DATE(YEAR(P115)+IF(P73=1,1,0),MONTH(VLOOKUP(P73,'Project info'!$A$37:$B$40,2)),DAY(VLOOKUP(P73,'Project info'!$A$37:$B$40,2))),IF(P$38=2,DATE(P73,MONTH($B$9),DAY($B$9)),"")),"")</f>
        <v/>
      </c>
      <c r="Q116" s="454" t="str">
        <f>IF(ISNUMBER(Q73),IF(Q$38=3,DATE(YEAR(Q115)+IF(Q73=1,1,0),MONTH(VLOOKUP(Q73,'Project info'!$A$37:$B$40,2)),DAY(VLOOKUP(Q73,'Project info'!$A$37:$B$40,2))),IF(Q$38=2,DATE(Q73,MONTH($B$9),DAY($B$9)),"")),"")</f>
        <v/>
      </c>
      <c r="R116" s="454" t="str">
        <f>IF(ISNUMBER(R73),IF(R$38=3,DATE(YEAR(R115)+IF(R73=1,1,0),MONTH(VLOOKUP(R73,'Project info'!$A$37:$B$40,2)),DAY(VLOOKUP(R73,'Project info'!$A$37:$B$40,2))),IF(R$38=2,DATE(R73,MONTH($B$9),DAY($B$9)),"")),"")</f>
        <v/>
      </c>
      <c r="S116" s="454" t="str">
        <f>IF(ISNUMBER(S73),IF(S$38=3,DATE(YEAR(S115)+IF(S73=1,1,0),MONTH(VLOOKUP(S73,'Project info'!$A$37:$B$40,2)),DAY(VLOOKUP(S73,'Project info'!$A$37:$B$40,2))),IF(S$38=2,DATE(S73,MONTH($B$9),DAY($B$9)),"")),"")</f>
        <v/>
      </c>
      <c r="T116" s="454" t="str">
        <f>IF(ISNUMBER(T73),IF(T$38=3,DATE(YEAR(T115)+IF(T73=1,1,0),MONTH(VLOOKUP(T73,'Project info'!$A$37:$B$40,2)),DAY(VLOOKUP(T73,'Project info'!$A$37:$B$40,2))),IF(T$38=2,DATE(T73,MONTH($B$9),DAY($B$9)),"")),"")</f>
        <v/>
      </c>
      <c r="U116" s="454" t="str">
        <f>IF(ISNUMBER(U73),IF(U$38=3,DATE(YEAR(U115)+IF(U73=1,1,0),MONTH(VLOOKUP(U73,'Project info'!$A$37:$B$40,2)),DAY(VLOOKUP(U73,'Project info'!$A$37:$B$40,2))),IF(U$38=2,DATE(U73,MONTH($B$9),DAY($B$9)),"")),"")</f>
        <v/>
      </c>
      <c r="V116" s="454" t="str">
        <f>IF(ISNUMBER(V73),IF(V$38=3,DATE(YEAR(V115)+IF(V73=1,1,0),MONTH(VLOOKUP(V73,'Project info'!$A$37:$B$40,2)),DAY(VLOOKUP(V73,'Project info'!$A$37:$B$40,2))),IF(V$38=2,DATE(V73,MONTH($B$9),DAY($B$9)),"")),"")</f>
        <v/>
      </c>
      <c r="W116" s="454" t="str">
        <f>IF(ISNUMBER(W73),IF(W$38=3,DATE(YEAR(W115)+IF(W73=1,1,0),MONTH(VLOOKUP(W73,'Project info'!$A$37:$B$40,2)),DAY(VLOOKUP(W73,'Project info'!$A$37:$B$40,2))),IF(W$38=2,DATE(W73,MONTH($B$9),DAY($B$9)),"")),"")</f>
        <v/>
      </c>
      <c r="X116" s="454" t="str">
        <f>IF(ISNUMBER(X73),IF(X$38=3,DATE(YEAR(X115)+IF(X73=1,1,0),MONTH(VLOOKUP(X73,'Project info'!$A$37:$B$40,2)),DAY(VLOOKUP(X73,'Project info'!$A$37:$B$40,2))),IF(X$38=2,DATE(X73,MONTH($B$9),DAY($B$9)),"")),"")</f>
        <v/>
      </c>
    </row>
    <row r="117" spans="1:24" x14ac:dyDescent="0.2">
      <c r="A117" s="442"/>
      <c r="B117" s="442"/>
      <c r="C117" s="470">
        <v>5</v>
      </c>
      <c r="D117" s="454" t="str">
        <f>IF(ISNUMBER(D74),IF(D$38=3,DATE(YEAR(D116)+IF(D74=1,1,0),MONTH(VLOOKUP(D74,'Project info'!$A$37:$B$40,2)),DAY(VLOOKUP(D74,'Project info'!$A$37:$B$40,2))),IF(D$38=2,DATE(D74,MONTH($B$9),DAY($B$9)),"")),"")</f>
        <v/>
      </c>
      <c r="E117" s="454" t="str">
        <f>IF(ISNUMBER(E74),IF(E$38=3,DATE(YEAR(E116)+IF(E74=1,1,0),MONTH(VLOOKUP(E74,'Project info'!$A$37:$B$40,2)),DAY(VLOOKUP(E74,'Project info'!$A$37:$B$40,2))),IF(E$38=2,DATE(E74,MONTH($B$9),DAY($B$9)),"")),"")</f>
        <v/>
      </c>
      <c r="F117" s="454" t="str">
        <f>IF(ISNUMBER(F74),IF(F$38=3,DATE(YEAR(F116)+IF(F74=1,1,0),MONTH(VLOOKUP(F74,'Project info'!$A$37:$B$40,2)),DAY(VLOOKUP(F74,'Project info'!$A$37:$B$40,2))),IF(F$38=2,DATE(F74,MONTH($B$9),DAY($B$9)),"")),"")</f>
        <v/>
      </c>
      <c r="G117" s="454" t="str">
        <f>IF(ISNUMBER(G74),IF(G$38=3,DATE(YEAR(G116)+IF(G74=1,1,0),MONTH(VLOOKUP(G74,'Project info'!$A$37:$B$40,2)),DAY(VLOOKUP(G74,'Project info'!$A$37:$B$40,2))),IF(G$38=2,DATE(G74,MONTH($B$9),DAY($B$9)),"")),"")</f>
        <v/>
      </c>
      <c r="H117" s="454" t="str">
        <f>IF(ISNUMBER(H74),IF(H$38=3,DATE(YEAR(H116)+IF(H74=1,1,0),MONTH(VLOOKUP(H74,'Project info'!$A$37:$B$40,2)),DAY(VLOOKUP(H74,'Project info'!$A$37:$B$40,2))),IF(H$38=2,DATE(H74,MONTH($B$9),DAY($B$9)),"")),"")</f>
        <v/>
      </c>
      <c r="I117" s="454" t="str">
        <f>IF(ISNUMBER(I74),IF(I$38=3,DATE(YEAR(I116)+IF(I74=1,1,0),MONTH(VLOOKUP(I74,'Project info'!$A$37:$B$40,2)),DAY(VLOOKUP(I74,'Project info'!$A$37:$B$40,2))),IF(I$38=2,DATE(I74,MONTH($B$9),DAY($B$9)),"")),"")</f>
        <v/>
      </c>
      <c r="J117" s="454" t="str">
        <f>IF(ISNUMBER(J74),IF(J$38=3,DATE(YEAR(J116)+IF(J74=1,1,0),MONTH(VLOOKUP(J74,'Project info'!$A$37:$B$40,2)),DAY(VLOOKUP(J74,'Project info'!$A$37:$B$40,2))),IF(J$38=2,DATE(J74,MONTH($B$9),DAY($B$9)),"")),"")</f>
        <v/>
      </c>
      <c r="K117" s="454" t="str">
        <f>IF(ISNUMBER(K74),IF(K$38=3,DATE(YEAR(K116)+IF(K74=1,1,0),MONTH(VLOOKUP(K74,'Project info'!$A$37:$B$40,2)),DAY(VLOOKUP(K74,'Project info'!$A$37:$B$40,2))),IF(K$38=2,DATE(K74,MONTH($B$9),DAY($B$9)),"")),"")</f>
        <v/>
      </c>
      <c r="L117" s="454" t="str">
        <f>IF(ISNUMBER(L74),IF(L$38=3,DATE(YEAR(L116)+IF(L74=1,1,0),MONTH(VLOOKUP(L74,'Project info'!$A$37:$B$40,2)),DAY(VLOOKUP(L74,'Project info'!$A$37:$B$40,2))),IF(L$38=2,DATE(L74,MONTH($B$9),DAY($B$9)),"")),"")</f>
        <v/>
      </c>
      <c r="M117" s="454" t="str">
        <f>IF(ISNUMBER(M74),IF(M$38=3,DATE(YEAR(M116)+IF(M74=1,1,0),MONTH(VLOOKUP(M74,'Project info'!$A$37:$B$40,2)),DAY(VLOOKUP(M74,'Project info'!$A$37:$B$40,2))),IF(M$38=2,DATE(M74,MONTH($B$9),DAY($B$9)),"")),"")</f>
        <v/>
      </c>
      <c r="N117" s="454" t="str">
        <f>IF(ISNUMBER(N74),IF(N$38=3,DATE(YEAR(N116)+IF(N74=1,1,0),MONTH(VLOOKUP(N74,'Project info'!$A$37:$B$40,2)),DAY(VLOOKUP(N74,'Project info'!$A$37:$B$40,2))),IF(N$38=2,DATE(N74,MONTH($B$9),DAY($B$9)),"")),"")</f>
        <v/>
      </c>
      <c r="O117" s="454" t="str">
        <f>IF(ISNUMBER(O74),IF(O$38=3,DATE(YEAR(O116)+IF(O74=1,1,0),MONTH(VLOOKUP(O74,'Project info'!$A$37:$B$40,2)),DAY(VLOOKUP(O74,'Project info'!$A$37:$B$40,2))),IF(O$38=2,DATE(O74,MONTH($B$9),DAY($B$9)),"")),"")</f>
        <v/>
      </c>
      <c r="P117" s="454" t="str">
        <f>IF(ISNUMBER(P74),IF(P$38=3,DATE(YEAR(P116)+IF(P74=1,1,0),MONTH(VLOOKUP(P74,'Project info'!$A$37:$B$40,2)),DAY(VLOOKUP(P74,'Project info'!$A$37:$B$40,2))),IF(P$38=2,DATE(P74,MONTH($B$9),DAY($B$9)),"")),"")</f>
        <v/>
      </c>
      <c r="Q117" s="454" t="str">
        <f>IF(ISNUMBER(Q74),IF(Q$38=3,DATE(YEAR(Q116)+IF(Q74=1,1,0),MONTH(VLOOKUP(Q74,'Project info'!$A$37:$B$40,2)),DAY(VLOOKUP(Q74,'Project info'!$A$37:$B$40,2))),IF(Q$38=2,DATE(Q74,MONTH($B$9),DAY($B$9)),"")),"")</f>
        <v/>
      </c>
      <c r="R117" s="454" t="str">
        <f>IF(ISNUMBER(R74),IF(R$38=3,DATE(YEAR(R116)+IF(R74=1,1,0),MONTH(VLOOKUP(R74,'Project info'!$A$37:$B$40,2)),DAY(VLOOKUP(R74,'Project info'!$A$37:$B$40,2))),IF(R$38=2,DATE(R74,MONTH($B$9),DAY($B$9)),"")),"")</f>
        <v/>
      </c>
      <c r="S117" s="454" t="str">
        <f>IF(ISNUMBER(S74),IF(S$38=3,DATE(YEAR(S116)+IF(S74=1,1,0),MONTH(VLOOKUP(S74,'Project info'!$A$37:$B$40,2)),DAY(VLOOKUP(S74,'Project info'!$A$37:$B$40,2))),IF(S$38=2,DATE(S74,MONTH($B$9),DAY($B$9)),"")),"")</f>
        <v/>
      </c>
      <c r="T117" s="454" t="str">
        <f>IF(ISNUMBER(T74),IF(T$38=3,DATE(YEAR(T116)+IF(T74=1,1,0),MONTH(VLOOKUP(T74,'Project info'!$A$37:$B$40,2)),DAY(VLOOKUP(T74,'Project info'!$A$37:$B$40,2))),IF(T$38=2,DATE(T74,MONTH($B$9),DAY($B$9)),"")),"")</f>
        <v/>
      </c>
      <c r="U117" s="454" t="str">
        <f>IF(ISNUMBER(U74),IF(U$38=3,DATE(YEAR(U116)+IF(U74=1,1,0),MONTH(VLOOKUP(U74,'Project info'!$A$37:$B$40,2)),DAY(VLOOKUP(U74,'Project info'!$A$37:$B$40,2))),IF(U$38=2,DATE(U74,MONTH($B$9),DAY($B$9)),"")),"")</f>
        <v/>
      </c>
      <c r="V117" s="454" t="str">
        <f>IF(ISNUMBER(V74),IF(V$38=3,DATE(YEAR(V116)+IF(V74=1,1,0),MONTH(VLOOKUP(V74,'Project info'!$A$37:$B$40,2)),DAY(VLOOKUP(V74,'Project info'!$A$37:$B$40,2))),IF(V$38=2,DATE(V74,MONTH($B$9),DAY($B$9)),"")),"")</f>
        <v/>
      </c>
      <c r="W117" s="454" t="str">
        <f>IF(ISNUMBER(W74),IF(W$38=3,DATE(YEAR(W116)+IF(W74=1,1,0),MONTH(VLOOKUP(W74,'Project info'!$A$37:$B$40,2)),DAY(VLOOKUP(W74,'Project info'!$A$37:$B$40,2))),IF(W$38=2,DATE(W74,MONTH($B$9),DAY($B$9)),"")),"")</f>
        <v/>
      </c>
      <c r="X117" s="454" t="str">
        <f>IF(ISNUMBER(X74),IF(X$38=3,DATE(YEAR(X116)+IF(X74=1,1,0),MONTH(VLOOKUP(X74,'Project info'!$A$37:$B$40,2)),DAY(VLOOKUP(X74,'Project info'!$A$37:$B$40,2))),IF(X$38=2,DATE(X74,MONTH($B$9),DAY($B$9)),"")),"")</f>
        <v/>
      </c>
    </row>
    <row r="118" spans="1:24" x14ac:dyDescent="0.2">
      <c r="A118" s="475"/>
      <c r="B118" s="442"/>
      <c r="C118" s="470">
        <v>6</v>
      </c>
      <c r="D118" s="454" t="str">
        <f>IF(ISNUMBER(D75),IF(D$38=3,DATE(YEAR(D117)+IF(D75=1,1,0),MONTH(VLOOKUP(D75,'Project info'!$A$37:$B$40,2)),DAY(VLOOKUP(D75,'Project info'!$A$37:$B$40,2))),IF(D$38=2,DATE(D75,MONTH($B$9),DAY($B$9)),"")),"")</f>
        <v/>
      </c>
      <c r="E118" s="454" t="str">
        <f>IF(ISNUMBER(E75),IF(E$38=3,DATE(YEAR(E117)+IF(E75=1,1,0),MONTH(VLOOKUP(E75,'Project info'!$A$37:$B$40,2)),DAY(VLOOKUP(E75,'Project info'!$A$37:$B$40,2))),IF(E$38=2,DATE(E75,MONTH($B$9),DAY($B$9)),"")),"")</f>
        <v/>
      </c>
      <c r="F118" s="454" t="str">
        <f>IF(ISNUMBER(F75),IF(F$38=3,DATE(YEAR(F117)+IF(F75=1,1,0),MONTH(VLOOKUP(F75,'Project info'!$A$37:$B$40,2)),DAY(VLOOKUP(F75,'Project info'!$A$37:$B$40,2))),IF(F$38=2,DATE(F75,MONTH($B$9),DAY($B$9)),"")),"")</f>
        <v/>
      </c>
      <c r="G118" s="454" t="str">
        <f>IF(ISNUMBER(G75),IF(G$38=3,DATE(YEAR(G117)+IF(G75=1,1,0),MONTH(VLOOKUP(G75,'Project info'!$A$37:$B$40,2)),DAY(VLOOKUP(G75,'Project info'!$A$37:$B$40,2))),IF(G$38=2,DATE(G75,MONTH($B$9),DAY($B$9)),"")),"")</f>
        <v/>
      </c>
      <c r="H118" s="454" t="str">
        <f>IF(ISNUMBER(H75),IF(H$38=3,DATE(YEAR(H117)+IF(H75=1,1,0),MONTH(VLOOKUP(H75,'Project info'!$A$37:$B$40,2)),DAY(VLOOKUP(H75,'Project info'!$A$37:$B$40,2))),IF(H$38=2,DATE(H75,MONTH($B$9),DAY($B$9)),"")),"")</f>
        <v/>
      </c>
      <c r="I118" s="454" t="str">
        <f>IF(ISNUMBER(I75),IF(I$38=3,DATE(YEAR(I117)+IF(I75=1,1,0),MONTH(VLOOKUP(I75,'Project info'!$A$37:$B$40,2)),DAY(VLOOKUP(I75,'Project info'!$A$37:$B$40,2))),IF(I$38=2,DATE(I75,MONTH($B$9),DAY($B$9)),"")),"")</f>
        <v/>
      </c>
      <c r="J118" s="454" t="str">
        <f>IF(ISNUMBER(J75),IF(J$38=3,DATE(YEAR(J117)+IF(J75=1,1,0),MONTH(VLOOKUP(J75,'Project info'!$A$37:$B$40,2)),DAY(VLOOKUP(J75,'Project info'!$A$37:$B$40,2))),IF(J$38=2,DATE(J75,MONTH($B$9),DAY($B$9)),"")),"")</f>
        <v/>
      </c>
      <c r="K118" s="454" t="str">
        <f>IF(ISNUMBER(K75),IF(K$38=3,DATE(YEAR(K117)+IF(K75=1,1,0),MONTH(VLOOKUP(K75,'Project info'!$A$37:$B$40,2)),DAY(VLOOKUP(K75,'Project info'!$A$37:$B$40,2))),IF(K$38=2,DATE(K75,MONTH($B$9),DAY($B$9)),"")),"")</f>
        <v/>
      </c>
      <c r="L118" s="454" t="str">
        <f>IF(ISNUMBER(L75),IF(L$38=3,DATE(YEAR(L117)+IF(L75=1,1,0),MONTH(VLOOKUP(L75,'Project info'!$A$37:$B$40,2)),DAY(VLOOKUP(L75,'Project info'!$A$37:$B$40,2))),IF(L$38=2,DATE(L75,MONTH($B$9),DAY($B$9)),"")),"")</f>
        <v/>
      </c>
      <c r="M118" s="454" t="str">
        <f>IF(ISNUMBER(M75),IF(M$38=3,DATE(YEAR(M117)+IF(M75=1,1,0),MONTH(VLOOKUP(M75,'Project info'!$A$37:$B$40,2)),DAY(VLOOKUP(M75,'Project info'!$A$37:$B$40,2))),IF(M$38=2,DATE(M75,MONTH($B$9),DAY($B$9)),"")),"")</f>
        <v/>
      </c>
      <c r="N118" s="454" t="str">
        <f>IF(ISNUMBER(N75),IF(N$38=3,DATE(YEAR(N117)+IF(N75=1,1,0),MONTH(VLOOKUP(N75,'Project info'!$A$37:$B$40,2)),DAY(VLOOKUP(N75,'Project info'!$A$37:$B$40,2))),IF(N$38=2,DATE(N75,MONTH($B$9),DAY($B$9)),"")),"")</f>
        <v/>
      </c>
      <c r="O118" s="454" t="str">
        <f>IF(ISNUMBER(O75),IF(O$38=3,DATE(YEAR(O117)+IF(O75=1,1,0),MONTH(VLOOKUP(O75,'Project info'!$A$37:$B$40,2)),DAY(VLOOKUP(O75,'Project info'!$A$37:$B$40,2))),IF(O$38=2,DATE(O75,MONTH($B$9),DAY($B$9)),"")),"")</f>
        <v/>
      </c>
      <c r="P118" s="454" t="str">
        <f>IF(ISNUMBER(P75),IF(P$38=3,DATE(YEAR(P117)+IF(P75=1,1,0),MONTH(VLOOKUP(P75,'Project info'!$A$37:$B$40,2)),DAY(VLOOKUP(P75,'Project info'!$A$37:$B$40,2))),IF(P$38=2,DATE(P75,MONTH($B$9),DAY($B$9)),"")),"")</f>
        <v/>
      </c>
      <c r="Q118" s="454" t="str">
        <f>IF(ISNUMBER(Q75),IF(Q$38=3,DATE(YEAR(Q117)+IF(Q75=1,1,0),MONTH(VLOOKUP(Q75,'Project info'!$A$37:$B$40,2)),DAY(VLOOKUP(Q75,'Project info'!$A$37:$B$40,2))),IF(Q$38=2,DATE(Q75,MONTH($B$9),DAY($B$9)),"")),"")</f>
        <v/>
      </c>
      <c r="R118" s="454" t="str">
        <f>IF(ISNUMBER(R75),IF(R$38=3,DATE(YEAR(R117)+IF(R75=1,1,0),MONTH(VLOOKUP(R75,'Project info'!$A$37:$B$40,2)),DAY(VLOOKUP(R75,'Project info'!$A$37:$B$40,2))),IF(R$38=2,DATE(R75,MONTH($B$9),DAY($B$9)),"")),"")</f>
        <v/>
      </c>
      <c r="S118" s="454" t="str">
        <f>IF(ISNUMBER(S75),IF(S$38=3,DATE(YEAR(S117)+IF(S75=1,1,0),MONTH(VLOOKUP(S75,'Project info'!$A$37:$B$40,2)),DAY(VLOOKUP(S75,'Project info'!$A$37:$B$40,2))),IF(S$38=2,DATE(S75,MONTH($B$9),DAY($B$9)),"")),"")</f>
        <v/>
      </c>
      <c r="T118" s="454" t="str">
        <f>IF(ISNUMBER(T75),IF(T$38=3,DATE(YEAR(T117)+IF(T75=1,1,0),MONTH(VLOOKUP(T75,'Project info'!$A$37:$B$40,2)),DAY(VLOOKUP(T75,'Project info'!$A$37:$B$40,2))),IF(T$38=2,DATE(T75,MONTH($B$9),DAY($B$9)),"")),"")</f>
        <v/>
      </c>
      <c r="U118" s="454" t="str">
        <f>IF(ISNUMBER(U75),IF(U$38=3,DATE(YEAR(U117)+IF(U75=1,1,0),MONTH(VLOOKUP(U75,'Project info'!$A$37:$B$40,2)),DAY(VLOOKUP(U75,'Project info'!$A$37:$B$40,2))),IF(U$38=2,DATE(U75,MONTH($B$9),DAY($B$9)),"")),"")</f>
        <v/>
      </c>
      <c r="V118" s="454" t="str">
        <f>IF(ISNUMBER(V75),IF(V$38=3,DATE(YEAR(V117)+IF(V75=1,1,0),MONTH(VLOOKUP(V75,'Project info'!$A$37:$B$40,2)),DAY(VLOOKUP(V75,'Project info'!$A$37:$B$40,2))),IF(V$38=2,DATE(V75,MONTH($B$9),DAY($B$9)),"")),"")</f>
        <v/>
      </c>
      <c r="W118" s="454" t="str">
        <f>IF(ISNUMBER(W75),IF(W$38=3,DATE(YEAR(W117)+IF(W75=1,1,0),MONTH(VLOOKUP(W75,'Project info'!$A$37:$B$40,2)),DAY(VLOOKUP(W75,'Project info'!$A$37:$B$40,2))),IF(W$38=2,DATE(W75,MONTH($B$9),DAY($B$9)),"")),"")</f>
        <v/>
      </c>
      <c r="X118" s="454" t="str">
        <f>IF(ISNUMBER(X75),IF(X$38=3,DATE(YEAR(X117)+IF(X75=1,1,0),MONTH(VLOOKUP(X75,'Project info'!$A$37:$B$40,2)),DAY(VLOOKUP(X75,'Project info'!$A$37:$B$40,2))),IF(X$38=2,DATE(X75,MONTH($B$9),DAY($B$9)),"")),"")</f>
        <v/>
      </c>
    </row>
    <row r="119" spans="1:24" x14ac:dyDescent="0.2">
      <c r="A119" s="442"/>
      <c r="B119" s="442"/>
      <c r="C119" s="470">
        <v>7</v>
      </c>
      <c r="D119" s="454" t="str">
        <f>IF(ISNUMBER(D76),IF(D$38=3,DATE(YEAR(D118)+IF(D76=1,1,0),MONTH(VLOOKUP(D76,'Project info'!$A$37:$B$40,2)),DAY(VLOOKUP(D76,'Project info'!$A$37:$B$40,2))),IF(D$38=2,DATE(D76,MONTH($B$9),DAY($B$9)),"")),"")</f>
        <v/>
      </c>
      <c r="E119" s="454" t="str">
        <f>IF(ISNUMBER(E76),IF(E$38=3,DATE(YEAR(E118)+IF(E76=1,1,0),MONTH(VLOOKUP(E76,'Project info'!$A$37:$B$40,2)),DAY(VLOOKUP(E76,'Project info'!$A$37:$B$40,2))),IF(E$38=2,DATE(E76,MONTH($B$9),DAY($B$9)),"")),"")</f>
        <v/>
      </c>
      <c r="F119" s="454" t="str">
        <f>IF(ISNUMBER(F76),IF(F$38=3,DATE(YEAR(F118)+IF(F76=1,1,0),MONTH(VLOOKUP(F76,'Project info'!$A$37:$B$40,2)),DAY(VLOOKUP(F76,'Project info'!$A$37:$B$40,2))),IF(F$38=2,DATE(F76,MONTH($B$9),DAY($B$9)),"")),"")</f>
        <v/>
      </c>
      <c r="G119" s="454" t="str">
        <f>IF(ISNUMBER(G76),IF(G$38=3,DATE(YEAR(G118)+IF(G76=1,1,0),MONTH(VLOOKUP(G76,'Project info'!$A$37:$B$40,2)),DAY(VLOOKUP(G76,'Project info'!$A$37:$B$40,2))),IF(G$38=2,DATE(G76,MONTH($B$9),DAY($B$9)),"")),"")</f>
        <v/>
      </c>
      <c r="H119" s="454" t="str">
        <f>IF(ISNUMBER(H76),IF(H$38=3,DATE(YEAR(H118)+IF(H76=1,1,0),MONTH(VLOOKUP(H76,'Project info'!$A$37:$B$40,2)),DAY(VLOOKUP(H76,'Project info'!$A$37:$B$40,2))),IF(H$38=2,DATE(H76,MONTH($B$9),DAY($B$9)),"")),"")</f>
        <v/>
      </c>
      <c r="I119" s="454" t="str">
        <f>IF(ISNUMBER(I76),IF(I$38=3,DATE(YEAR(I118)+IF(I76=1,1,0),MONTH(VLOOKUP(I76,'Project info'!$A$37:$B$40,2)),DAY(VLOOKUP(I76,'Project info'!$A$37:$B$40,2))),IF(I$38=2,DATE(I76,MONTH($B$9),DAY($B$9)),"")),"")</f>
        <v/>
      </c>
      <c r="J119" s="454" t="str">
        <f>IF(ISNUMBER(J76),IF(J$38=3,DATE(YEAR(J118)+IF(J76=1,1,0),MONTH(VLOOKUP(J76,'Project info'!$A$37:$B$40,2)),DAY(VLOOKUP(J76,'Project info'!$A$37:$B$40,2))),IF(J$38=2,DATE(J76,MONTH($B$9),DAY($B$9)),"")),"")</f>
        <v/>
      </c>
      <c r="K119" s="454" t="str">
        <f>IF(ISNUMBER(K76),IF(K$38=3,DATE(YEAR(K118)+IF(K76=1,1,0),MONTH(VLOOKUP(K76,'Project info'!$A$37:$B$40,2)),DAY(VLOOKUP(K76,'Project info'!$A$37:$B$40,2))),IF(K$38=2,DATE(K76,MONTH($B$9),DAY($B$9)),"")),"")</f>
        <v/>
      </c>
      <c r="L119" s="454" t="str">
        <f>IF(ISNUMBER(L76),IF(L$38=3,DATE(YEAR(L118)+IF(L76=1,1,0),MONTH(VLOOKUP(L76,'Project info'!$A$37:$B$40,2)),DAY(VLOOKUP(L76,'Project info'!$A$37:$B$40,2))),IF(L$38=2,DATE(L76,MONTH($B$9),DAY($B$9)),"")),"")</f>
        <v/>
      </c>
      <c r="M119" s="454" t="str">
        <f>IF(ISNUMBER(M76),IF(M$38=3,DATE(YEAR(M118)+IF(M76=1,1,0),MONTH(VLOOKUP(M76,'Project info'!$A$37:$B$40,2)),DAY(VLOOKUP(M76,'Project info'!$A$37:$B$40,2))),IF(M$38=2,DATE(M76,MONTH($B$9),DAY($B$9)),"")),"")</f>
        <v/>
      </c>
      <c r="N119" s="454" t="str">
        <f>IF(ISNUMBER(N76),IF(N$38=3,DATE(YEAR(N118)+IF(N76=1,1,0),MONTH(VLOOKUP(N76,'Project info'!$A$37:$B$40,2)),DAY(VLOOKUP(N76,'Project info'!$A$37:$B$40,2))),IF(N$38=2,DATE(N76,MONTH($B$9),DAY($B$9)),"")),"")</f>
        <v/>
      </c>
      <c r="O119" s="454" t="str">
        <f>IF(ISNUMBER(O76),IF(O$38=3,DATE(YEAR(O118)+IF(O76=1,1,0),MONTH(VLOOKUP(O76,'Project info'!$A$37:$B$40,2)),DAY(VLOOKUP(O76,'Project info'!$A$37:$B$40,2))),IF(O$38=2,DATE(O76,MONTH($B$9),DAY($B$9)),"")),"")</f>
        <v/>
      </c>
      <c r="P119" s="454" t="str">
        <f>IF(ISNUMBER(P76),IF(P$38=3,DATE(YEAR(P118)+IF(P76=1,1,0),MONTH(VLOOKUP(P76,'Project info'!$A$37:$B$40,2)),DAY(VLOOKUP(P76,'Project info'!$A$37:$B$40,2))),IF(P$38=2,DATE(P76,MONTH($B$9),DAY($B$9)),"")),"")</f>
        <v/>
      </c>
      <c r="Q119" s="454" t="str">
        <f>IF(ISNUMBER(Q76),IF(Q$38=3,DATE(YEAR(Q118)+IF(Q76=1,1,0),MONTH(VLOOKUP(Q76,'Project info'!$A$37:$B$40,2)),DAY(VLOOKUP(Q76,'Project info'!$A$37:$B$40,2))),IF(Q$38=2,DATE(Q76,MONTH($B$9),DAY($B$9)),"")),"")</f>
        <v/>
      </c>
      <c r="R119" s="454" t="str">
        <f>IF(ISNUMBER(R76),IF(R$38=3,DATE(YEAR(R118)+IF(R76=1,1,0),MONTH(VLOOKUP(R76,'Project info'!$A$37:$B$40,2)),DAY(VLOOKUP(R76,'Project info'!$A$37:$B$40,2))),IF(R$38=2,DATE(R76,MONTH($B$9),DAY($B$9)),"")),"")</f>
        <v/>
      </c>
      <c r="S119" s="454" t="str">
        <f>IF(ISNUMBER(S76),IF(S$38=3,DATE(YEAR(S118)+IF(S76=1,1,0),MONTH(VLOOKUP(S76,'Project info'!$A$37:$B$40,2)),DAY(VLOOKUP(S76,'Project info'!$A$37:$B$40,2))),IF(S$38=2,DATE(S76,MONTH($B$9),DAY($B$9)),"")),"")</f>
        <v/>
      </c>
      <c r="T119" s="454" t="str">
        <f>IF(ISNUMBER(T76),IF(T$38=3,DATE(YEAR(T118)+IF(T76=1,1,0),MONTH(VLOOKUP(T76,'Project info'!$A$37:$B$40,2)),DAY(VLOOKUP(T76,'Project info'!$A$37:$B$40,2))),IF(T$38=2,DATE(T76,MONTH($B$9),DAY($B$9)),"")),"")</f>
        <v/>
      </c>
      <c r="U119" s="454" t="str">
        <f>IF(ISNUMBER(U76),IF(U$38=3,DATE(YEAR(U118)+IF(U76=1,1,0),MONTH(VLOOKUP(U76,'Project info'!$A$37:$B$40,2)),DAY(VLOOKUP(U76,'Project info'!$A$37:$B$40,2))),IF(U$38=2,DATE(U76,MONTH($B$9),DAY($B$9)),"")),"")</f>
        <v/>
      </c>
      <c r="V119" s="454" t="str">
        <f>IF(ISNUMBER(V76),IF(V$38=3,DATE(YEAR(V118)+IF(V76=1,1,0),MONTH(VLOOKUP(V76,'Project info'!$A$37:$B$40,2)),DAY(VLOOKUP(V76,'Project info'!$A$37:$B$40,2))),IF(V$38=2,DATE(V76,MONTH($B$9),DAY($B$9)),"")),"")</f>
        <v/>
      </c>
      <c r="W119" s="454" t="str">
        <f>IF(ISNUMBER(W76),IF(W$38=3,DATE(YEAR(W118)+IF(W76=1,1,0),MONTH(VLOOKUP(W76,'Project info'!$A$37:$B$40,2)),DAY(VLOOKUP(W76,'Project info'!$A$37:$B$40,2))),IF(W$38=2,DATE(W76,MONTH($B$9),DAY($B$9)),"")),"")</f>
        <v/>
      </c>
      <c r="X119" s="454" t="str">
        <f>IF(ISNUMBER(X76),IF(X$38=3,DATE(YEAR(X118)+IF(X76=1,1,0),MONTH(VLOOKUP(X76,'Project info'!$A$37:$B$40,2)),DAY(VLOOKUP(X76,'Project info'!$A$37:$B$40,2))),IF(X$38=2,DATE(X76,MONTH($B$9),DAY($B$9)),"")),"")</f>
        <v/>
      </c>
    </row>
    <row r="120" spans="1:24" x14ac:dyDescent="0.2">
      <c r="A120" s="442"/>
      <c r="B120" s="442"/>
      <c r="C120" s="470">
        <v>8</v>
      </c>
      <c r="D120" s="454" t="str">
        <f>IF(ISNUMBER(D77),IF(D$38=3,DATE(YEAR(D119)+IF(D77=1,1,0),MONTH(VLOOKUP(D77,'Project info'!$A$37:$B$40,2)),DAY(VLOOKUP(D77,'Project info'!$A$37:$B$40,2))),IF(D$38=2,DATE(D77,MONTH($B$9),DAY($B$9)),"")),"")</f>
        <v/>
      </c>
      <c r="E120" s="454" t="str">
        <f>IF(ISNUMBER(E77),IF(E$38=3,DATE(YEAR(E119)+IF(E77=1,1,0),MONTH(VLOOKUP(E77,'Project info'!$A$37:$B$40,2)),DAY(VLOOKUP(E77,'Project info'!$A$37:$B$40,2))),IF(E$38=2,DATE(E77,MONTH($B$9),DAY($B$9)),"")),"")</f>
        <v/>
      </c>
      <c r="F120" s="454" t="str">
        <f>IF(ISNUMBER(F77),IF(F$38=3,DATE(YEAR(F119)+IF(F77=1,1,0),MONTH(VLOOKUP(F77,'Project info'!$A$37:$B$40,2)),DAY(VLOOKUP(F77,'Project info'!$A$37:$B$40,2))),IF(F$38=2,DATE(F77,MONTH($B$9),DAY($B$9)),"")),"")</f>
        <v/>
      </c>
      <c r="G120" s="454" t="str">
        <f>IF(ISNUMBER(G77),IF(G$38=3,DATE(YEAR(G119)+IF(G77=1,1,0),MONTH(VLOOKUP(G77,'Project info'!$A$37:$B$40,2)),DAY(VLOOKUP(G77,'Project info'!$A$37:$B$40,2))),IF(G$38=2,DATE(G77,MONTH($B$9),DAY($B$9)),"")),"")</f>
        <v/>
      </c>
      <c r="H120" s="454" t="str">
        <f>IF(ISNUMBER(H77),IF(H$38=3,DATE(YEAR(H119)+IF(H77=1,1,0),MONTH(VLOOKUP(H77,'Project info'!$A$37:$B$40,2)),DAY(VLOOKUP(H77,'Project info'!$A$37:$B$40,2))),IF(H$38=2,DATE(H77,MONTH($B$9),DAY($B$9)),"")),"")</f>
        <v/>
      </c>
      <c r="I120" s="454" t="str">
        <f>IF(ISNUMBER(I77),IF(I$38=3,DATE(YEAR(I119)+IF(I77=1,1,0),MONTH(VLOOKUP(I77,'Project info'!$A$37:$B$40,2)),DAY(VLOOKUP(I77,'Project info'!$A$37:$B$40,2))),IF(I$38=2,DATE(I77,MONTH($B$9),DAY($B$9)),"")),"")</f>
        <v/>
      </c>
      <c r="J120" s="454" t="str">
        <f>IF(ISNUMBER(J77),IF(J$38=3,DATE(YEAR(J119)+IF(J77=1,1,0),MONTH(VLOOKUP(J77,'Project info'!$A$37:$B$40,2)),DAY(VLOOKUP(J77,'Project info'!$A$37:$B$40,2))),IF(J$38=2,DATE(J77,MONTH($B$9),DAY($B$9)),"")),"")</f>
        <v/>
      </c>
      <c r="K120" s="454" t="str">
        <f>IF(ISNUMBER(K77),IF(K$38=3,DATE(YEAR(K119)+IF(K77=1,1,0),MONTH(VLOOKUP(K77,'Project info'!$A$37:$B$40,2)),DAY(VLOOKUP(K77,'Project info'!$A$37:$B$40,2))),IF(K$38=2,DATE(K77,MONTH($B$9),DAY($B$9)),"")),"")</f>
        <v/>
      </c>
      <c r="L120" s="454" t="str">
        <f>IF(ISNUMBER(L77),IF(L$38=3,DATE(YEAR(L119)+IF(L77=1,1,0),MONTH(VLOOKUP(L77,'Project info'!$A$37:$B$40,2)),DAY(VLOOKUP(L77,'Project info'!$A$37:$B$40,2))),IF(L$38=2,DATE(L77,MONTH($B$9),DAY($B$9)),"")),"")</f>
        <v/>
      </c>
      <c r="M120" s="454" t="str">
        <f>IF(ISNUMBER(M77),IF(M$38=3,DATE(YEAR(M119)+IF(M77=1,1,0),MONTH(VLOOKUP(M77,'Project info'!$A$37:$B$40,2)),DAY(VLOOKUP(M77,'Project info'!$A$37:$B$40,2))),IF(M$38=2,DATE(M77,MONTH($B$9),DAY($B$9)),"")),"")</f>
        <v/>
      </c>
      <c r="N120" s="454" t="str">
        <f>IF(ISNUMBER(N77),IF(N$38=3,DATE(YEAR(N119)+IF(N77=1,1,0),MONTH(VLOOKUP(N77,'Project info'!$A$37:$B$40,2)),DAY(VLOOKUP(N77,'Project info'!$A$37:$B$40,2))),IF(N$38=2,DATE(N77,MONTH($B$9),DAY($B$9)),"")),"")</f>
        <v/>
      </c>
      <c r="O120" s="454" t="str">
        <f>IF(ISNUMBER(O77),IF(O$38=3,DATE(YEAR(O119)+IF(O77=1,1,0),MONTH(VLOOKUP(O77,'Project info'!$A$37:$B$40,2)),DAY(VLOOKUP(O77,'Project info'!$A$37:$B$40,2))),IF(O$38=2,DATE(O77,MONTH($B$9),DAY($B$9)),"")),"")</f>
        <v/>
      </c>
      <c r="P120" s="454" t="str">
        <f>IF(ISNUMBER(P77),IF(P$38=3,DATE(YEAR(P119)+IF(P77=1,1,0),MONTH(VLOOKUP(P77,'Project info'!$A$37:$B$40,2)),DAY(VLOOKUP(P77,'Project info'!$A$37:$B$40,2))),IF(P$38=2,DATE(P77,MONTH($B$9),DAY($B$9)),"")),"")</f>
        <v/>
      </c>
      <c r="Q120" s="454" t="str">
        <f>IF(ISNUMBER(Q77),IF(Q$38=3,DATE(YEAR(Q119)+IF(Q77=1,1,0),MONTH(VLOOKUP(Q77,'Project info'!$A$37:$B$40,2)),DAY(VLOOKUP(Q77,'Project info'!$A$37:$B$40,2))),IF(Q$38=2,DATE(Q77,MONTH($B$9),DAY($B$9)),"")),"")</f>
        <v/>
      </c>
      <c r="R120" s="454" t="str">
        <f>IF(ISNUMBER(R77),IF(R$38=3,DATE(YEAR(R119)+IF(R77=1,1,0),MONTH(VLOOKUP(R77,'Project info'!$A$37:$B$40,2)),DAY(VLOOKUP(R77,'Project info'!$A$37:$B$40,2))),IF(R$38=2,DATE(R77,MONTH($B$9),DAY($B$9)),"")),"")</f>
        <v/>
      </c>
      <c r="S120" s="454" t="str">
        <f>IF(ISNUMBER(S77),IF(S$38=3,DATE(YEAR(S119)+IF(S77=1,1,0),MONTH(VLOOKUP(S77,'Project info'!$A$37:$B$40,2)),DAY(VLOOKUP(S77,'Project info'!$A$37:$B$40,2))),IF(S$38=2,DATE(S77,MONTH($B$9),DAY($B$9)),"")),"")</f>
        <v/>
      </c>
      <c r="T120" s="454" t="str">
        <f>IF(ISNUMBER(T77),IF(T$38=3,DATE(YEAR(T119)+IF(T77=1,1,0),MONTH(VLOOKUP(T77,'Project info'!$A$37:$B$40,2)),DAY(VLOOKUP(T77,'Project info'!$A$37:$B$40,2))),IF(T$38=2,DATE(T77,MONTH($B$9),DAY($B$9)),"")),"")</f>
        <v/>
      </c>
      <c r="U120" s="454" t="str">
        <f>IF(ISNUMBER(U77),IF(U$38=3,DATE(YEAR(U119)+IF(U77=1,1,0),MONTH(VLOOKUP(U77,'Project info'!$A$37:$B$40,2)),DAY(VLOOKUP(U77,'Project info'!$A$37:$B$40,2))),IF(U$38=2,DATE(U77,MONTH($B$9),DAY($B$9)),"")),"")</f>
        <v/>
      </c>
      <c r="V120" s="454" t="str">
        <f>IF(ISNUMBER(V77),IF(V$38=3,DATE(YEAR(V119)+IF(V77=1,1,0),MONTH(VLOOKUP(V77,'Project info'!$A$37:$B$40,2)),DAY(VLOOKUP(V77,'Project info'!$A$37:$B$40,2))),IF(V$38=2,DATE(V77,MONTH($B$9),DAY($B$9)),"")),"")</f>
        <v/>
      </c>
      <c r="W120" s="454" t="str">
        <f>IF(ISNUMBER(W77),IF(W$38=3,DATE(YEAR(W119)+IF(W77=1,1,0),MONTH(VLOOKUP(W77,'Project info'!$A$37:$B$40,2)),DAY(VLOOKUP(W77,'Project info'!$A$37:$B$40,2))),IF(W$38=2,DATE(W77,MONTH($B$9),DAY($B$9)),"")),"")</f>
        <v/>
      </c>
      <c r="X120" s="454" t="str">
        <f>IF(ISNUMBER(X77),IF(X$38=3,DATE(YEAR(X119)+IF(X77=1,1,0),MONTH(VLOOKUP(X77,'Project info'!$A$37:$B$40,2)),DAY(VLOOKUP(X77,'Project info'!$A$37:$B$40,2))),IF(X$38=2,DATE(X77,MONTH($B$9),DAY($B$9)),"")),"")</f>
        <v/>
      </c>
    </row>
    <row r="121" spans="1:24" x14ac:dyDescent="0.2">
      <c r="A121" s="442"/>
      <c r="B121" s="442"/>
      <c r="C121" s="470">
        <v>9</v>
      </c>
      <c r="D121" s="454" t="str">
        <f>IF(ISNUMBER(D78),IF(D$38=3,DATE(YEAR(D120)+IF(D78=1,1,0),MONTH(VLOOKUP(D78,'Project info'!$A$37:$B$40,2)),DAY(VLOOKUP(D78,'Project info'!$A$37:$B$40,2))),IF(D$38=2,DATE(D78,MONTH($B$9),DAY($B$9)),"")),"")</f>
        <v/>
      </c>
      <c r="E121" s="454" t="str">
        <f>IF(ISNUMBER(E78),IF(E$38=3,DATE(YEAR(E120)+IF(E78=1,1,0),MONTH(VLOOKUP(E78,'Project info'!$A$37:$B$40,2)),DAY(VLOOKUP(E78,'Project info'!$A$37:$B$40,2))),IF(E$38=2,DATE(E78,MONTH($B$9),DAY($B$9)),"")),"")</f>
        <v/>
      </c>
      <c r="F121" s="454" t="str">
        <f>IF(ISNUMBER(F78),IF(F$38=3,DATE(YEAR(F120)+IF(F78=1,1,0),MONTH(VLOOKUP(F78,'Project info'!$A$37:$B$40,2)),DAY(VLOOKUP(F78,'Project info'!$A$37:$B$40,2))),IF(F$38=2,DATE(F78,MONTH($B$9),DAY($B$9)),"")),"")</f>
        <v/>
      </c>
      <c r="G121" s="454" t="str">
        <f>IF(ISNUMBER(G78),IF(G$38=3,DATE(YEAR(G120)+IF(G78=1,1,0),MONTH(VLOOKUP(G78,'Project info'!$A$37:$B$40,2)),DAY(VLOOKUP(G78,'Project info'!$A$37:$B$40,2))),IF(G$38=2,DATE(G78,MONTH($B$9),DAY($B$9)),"")),"")</f>
        <v/>
      </c>
      <c r="H121" s="454" t="str">
        <f>IF(ISNUMBER(H78),IF(H$38=3,DATE(YEAR(H120)+IF(H78=1,1,0),MONTH(VLOOKUP(H78,'Project info'!$A$37:$B$40,2)),DAY(VLOOKUP(H78,'Project info'!$A$37:$B$40,2))),IF(H$38=2,DATE(H78,MONTH($B$9),DAY($B$9)),"")),"")</f>
        <v/>
      </c>
      <c r="I121" s="454" t="str">
        <f>IF(ISNUMBER(I78),IF(I$38=3,DATE(YEAR(I120)+IF(I78=1,1,0),MONTH(VLOOKUP(I78,'Project info'!$A$37:$B$40,2)),DAY(VLOOKUP(I78,'Project info'!$A$37:$B$40,2))),IF(I$38=2,DATE(I78,MONTH($B$9),DAY($B$9)),"")),"")</f>
        <v/>
      </c>
      <c r="J121" s="454" t="str">
        <f>IF(ISNUMBER(J78),IF(J$38=3,DATE(YEAR(J120)+IF(J78=1,1,0),MONTH(VLOOKUP(J78,'Project info'!$A$37:$B$40,2)),DAY(VLOOKUP(J78,'Project info'!$A$37:$B$40,2))),IF(J$38=2,DATE(J78,MONTH($B$9),DAY($B$9)),"")),"")</f>
        <v/>
      </c>
      <c r="K121" s="454" t="str">
        <f>IF(ISNUMBER(K78),IF(K$38=3,DATE(YEAR(K120)+IF(K78=1,1,0),MONTH(VLOOKUP(K78,'Project info'!$A$37:$B$40,2)),DAY(VLOOKUP(K78,'Project info'!$A$37:$B$40,2))),IF(K$38=2,DATE(K78,MONTH($B$9),DAY($B$9)),"")),"")</f>
        <v/>
      </c>
      <c r="L121" s="454" t="str">
        <f>IF(ISNUMBER(L78),IF(L$38=3,DATE(YEAR(L120)+IF(L78=1,1,0),MONTH(VLOOKUP(L78,'Project info'!$A$37:$B$40,2)),DAY(VLOOKUP(L78,'Project info'!$A$37:$B$40,2))),IF(L$38=2,DATE(L78,MONTH($B$9),DAY($B$9)),"")),"")</f>
        <v/>
      </c>
      <c r="M121" s="454" t="str">
        <f>IF(ISNUMBER(M78),IF(M$38=3,DATE(YEAR(M120)+IF(M78=1,1,0),MONTH(VLOOKUP(M78,'Project info'!$A$37:$B$40,2)),DAY(VLOOKUP(M78,'Project info'!$A$37:$B$40,2))),IF(M$38=2,DATE(M78,MONTH($B$9),DAY($B$9)),"")),"")</f>
        <v/>
      </c>
      <c r="N121" s="454" t="str">
        <f>IF(ISNUMBER(N78),IF(N$38=3,DATE(YEAR(N120)+IF(N78=1,1,0),MONTH(VLOOKUP(N78,'Project info'!$A$37:$B$40,2)),DAY(VLOOKUP(N78,'Project info'!$A$37:$B$40,2))),IF(N$38=2,DATE(N78,MONTH($B$9),DAY($B$9)),"")),"")</f>
        <v/>
      </c>
      <c r="O121" s="454" t="str">
        <f>IF(ISNUMBER(O78),IF(O$38=3,DATE(YEAR(O120)+IF(O78=1,1,0),MONTH(VLOOKUP(O78,'Project info'!$A$37:$B$40,2)),DAY(VLOOKUP(O78,'Project info'!$A$37:$B$40,2))),IF(O$38=2,DATE(O78,MONTH($B$9),DAY($B$9)),"")),"")</f>
        <v/>
      </c>
      <c r="P121" s="454" t="str">
        <f>IF(ISNUMBER(P78),IF(P$38=3,DATE(YEAR(P120)+IF(P78=1,1,0),MONTH(VLOOKUP(P78,'Project info'!$A$37:$B$40,2)),DAY(VLOOKUP(P78,'Project info'!$A$37:$B$40,2))),IF(P$38=2,DATE(P78,MONTH($B$9),DAY($B$9)),"")),"")</f>
        <v/>
      </c>
      <c r="Q121" s="454" t="str">
        <f>IF(ISNUMBER(Q78),IF(Q$38=3,DATE(YEAR(Q120)+IF(Q78=1,1,0),MONTH(VLOOKUP(Q78,'Project info'!$A$37:$B$40,2)),DAY(VLOOKUP(Q78,'Project info'!$A$37:$B$40,2))),IF(Q$38=2,DATE(Q78,MONTH($B$9),DAY($B$9)),"")),"")</f>
        <v/>
      </c>
      <c r="R121" s="454" t="str">
        <f>IF(ISNUMBER(R78),IF(R$38=3,DATE(YEAR(R120)+IF(R78=1,1,0),MONTH(VLOOKUP(R78,'Project info'!$A$37:$B$40,2)),DAY(VLOOKUP(R78,'Project info'!$A$37:$B$40,2))),IF(R$38=2,DATE(R78,MONTH($B$9),DAY($B$9)),"")),"")</f>
        <v/>
      </c>
      <c r="S121" s="454" t="str">
        <f>IF(ISNUMBER(S78),IF(S$38=3,DATE(YEAR(S120)+IF(S78=1,1,0),MONTH(VLOOKUP(S78,'Project info'!$A$37:$B$40,2)),DAY(VLOOKUP(S78,'Project info'!$A$37:$B$40,2))),IF(S$38=2,DATE(S78,MONTH($B$9),DAY($B$9)),"")),"")</f>
        <v/>
      </c>
      <c r="T121" s="454" t="str">
        <f>IF(ISNUMBER(T78),IF(T$38=3,DATE(YEAR(T120)+IF(T78=1,1,0),MONTH(VLOOKUP(T78,'Project info'!$A$37:$B$40,2)),DAY(VLOOKUP(T78,'Project info'!$A$37:$B$40,2))),IF(T$38=2,DATE(T78,MONTH($B$9),DAY($B$9)),"")),"")</f>
        <v/>
      </c>
      <c r="U121" s="454" t="str">
        <f>IF(ISNUMBER(U78),IF(U$38=3,DATE(YEAR(U120)+IF(U78=1,1,0),MONTH(VLOOKUP(U78,'Project info'!$A$37:$B$40,2)),DAY(VLOOKUP(U78,'Project info'!$A$37:$B$40,2))),IF(U$38=2,DATE(U78,MONTH($B$9),DAY($B$9)),"")),"")</f>
        <v/>
      </c>
      <c r="V121" s="454" t="str">
        <f>IF(ISNUMBER(V78),IF(V$38=3,DATE(YEAR(V120)+IF(V78=1,1,0),MONTH(VLOOKUP(V78,'Project info'!$A$37:$B$40,2)),DAY(VLOOKUP(V78,'Project info'!$A$37:$B$40,2))),IF(V$38=2,DATE(V78,MONTH($B$9),DAY($B$9)),"")),"")</f>
        <v/>
      </c>
      <c r="W121" s="454" t="str">
        <f>IF(ISNUMBER(W78),IF(W$38=3,DATE(YEAR(W120)+IF(W78=1,1,0),MONTH(VLOOKUP(W78,'Project info'!$A$37:$B$40,2)),DAY(VLOOKUP(W78,'Project info'!$A$37:$B$40,2))),IF(W$38=2,DATE(W78,MONTH($B$9),DAY($B$9)),"")),"")</f>
        <v/>
      </c>
      <c r="X121" s="454" t="str">
        <f>IF(ISNUMBER(X78),IF(X$38=3,DATE(YEAR(X120)+IF(X78=1,1,0),MONTH(VLOOKUP(X78,'Project info'!$A$37:$B$40,2)),DAY(VLOOKUP(X78,'Project info'!$A$37:$B$40,2))),IF(X$38=2,DATE(X78,MONTH($B$9),DAY($B$9)),"")),"")</f>
        <v/>
      </c>
    </row>
    <row r="122" spans="1:24" x14ac:dyDescent="0.2">
      <c r="A122" s="442"/>
      <c r="B122" s="442"/>
      <c r="C122" s="470">
        <v>10</v>
      </c>
      <c r="D122" s="454" t="str">
        <f>IF(ISNUMBER(D79),IF(D$38=3,DATE(YEAR(D121)+IF(D79=1,1,0),MONTH(VLOOKUP(D79,'Project info'!$A$37:$B$40,2)),DAY(VLOOKUP(D79,'Project info'!$A$37:$B$40,2))),IF(D$38=2,DATE(D79,MONTH($B$9),DAY($B$9)),"")),"")</f>
        <v/>
      </c>
      <c r="E122" s="454" t="str">
        <f>IF(ISNUMBER(E79),IF(E$38=3,DATE(YEAR(E121)+IF(E79=1,1,0),MONTH(VLOOKUP(E79,'Project info'!$A$37:$B$40,2)),DAY(VLOOKUP(E79,'Project info'!$A$37:$B$40,2))),IF(E$38=2,DATE(E79,MONTH($B$9),DAY($B$9)),"")),"")</f>
        <v/>
      </c>
      <c r="F122" s="454" t="str">
        <f>IF(ISNUMBER(F79),IF(F$38=3,DATE(YEAR(F121)+IF(F79=1,1,0),MONTH(VLOOKUP(F79,'Project info'!$A$37:$B$40,2)),DAY(VLOOKUP(F79,'Project info'!$A$37:$B$40,2))),IF(F$38=2,DATE(F79,MONTH($B$9),DAY($B$9)),"")),"")</f>
        <v/>
      </c>
      <c r="G122" s="454" t="str">
        <f>IF(ISNUMBER(G79),IF(G$38=3,DATE(YEAR(G121)+IF(G79=1,1,0),MONTH(VLOOKUP(G79,'Project info'!$A$37:$B$40,2)),DAY(VLOOKUP(G79,'Project info'!$A$37:$B$40,2))),IF(G$38=2,DATE(G79,MONTH($B$9),DAY($B$9)),"")),"")</f>
        <v/>
      </c>
      <c r="H122" s="454" t="str">
        <f>IF(ISNUMBER(H79),IF(H$38=3,DATE(YEAR(H121)+IF(H79=1,1,0),MONTH(VLOOKUP(H79,'Project info'!$A$37:$B$40,2)),DAY(VLOOKUP(H79,'Project info'!$A$37:$B$40,2))),IF(H$38=2,DATE(H79,MONTH($B$9),DAY($B$9)),"")),"")</f>
        <v/>
      </c>
      <c r="I122" s="454" t="str">
        <f>IF(ISNUMBER(I79),IF(I$38=3,DATE(YEAR(I121)+IF(I79=1,1,0),MONTH(VLOOKUP(I79,'Project info'!$A$37:$B$40,2)),DAY(VLOOKUP(I79,'Project info'!$A$37:$B$40,2))),IF(I$38=2,DATE(I79,MONTH($B$9),DAY($B$9)),"")),"")</f>
        <v/>
      </c>
      <c r="J122" s="454" t="str">
        <f>IF(ISNUMBER(J79),IF(J$38=3,DATE(YEAR(J121)+IF(J79=1,1,0),MONTH(VLOOKUP(J79,'Project info'!$A$37:$B$40,2)),DAY(VLOOKUP(J79,'Project info'!$A$37:$B$40,2))),IF(J$38=2,DATE(J79,MONTH($B$9),DAY($B$9)),"")),"")</f>
        <v/>
      </c>
      <c r="K122" s="454" t="str">
        <f>IF(ISNUMBER(K79),IF(K$38=3,DATE(YEAR(K121)+IF(K79=1,1,0),MONTH(VLOOKUP(K79,'Project info'!$A$37:$B$40,2)),DAY(VLOOKUP(K79,'Project info'!$A$37:$B$40,2))),IF(K$38=2,DATE(K79,MONTH($B$9),DAY($B$9)),"")),"")</f>
        <v/>
      </c>
      <c r="L122" s="454" t="str">
        <f>IF(ISNUMBER(L79),IF(L$38=3,DATE(YEAR(L121)+IF(L79=1,1,0),MONTH(VLOOKUP(L79,'Project info'!$A$37:$B$40,2)),DAY(VLOOKUP(L79,'Project info'!$A$37:$B$40,2))),IF(L$38=2,DATE(L79,MONTH($B$9),DAY($B$9)),"")),"")</f>
        <v/>
      </c>
      <c r="M122" s="454" t="str">
        <f>IF(ISNUMBER(M79),IF(M$38=3,DATE(YEAR(M121)+IF(M79=1,1,0),MONTH(VLOOKUP(M79,'Project info'!$A$37:$B$40,2)),DAY(VLOOKUP(M79,'Project info'!$A$37:$B$40,2))),IF(M$38=2,DATE(M79,MONTH($B$9),DAY($B$9)),"")),"")</f>
        <v/>
      </c>
      <c r="N122" s="454" t="str">
        <f>IF(ISNUMBER(N79),IF(N$38=3,DATE(YEAR(N121)+IF(N79=1,1,0),MONTH(VLOOKUP(N79,'Project info'!$A$37:$B$40,2)),DAY(VLOOKUP(N79,'Project info'!$A$37:$B$40,2))),IF(N$38=2,DATE(N79,MONTH($B$9),DAY($B$9)),"")),"")</f>
        <v/>
      </c>
      <c r="O122" s="454" t="str">
        <f>IF(ISNUMBER(O79),IF(O$38=3,DATE(YEAR(O121)+IF(O79=1,1,0),MONTH(VLOOKUP(O79,'Project info'!$A$37:$B$40,2)),DAY(VLOOKUP(O79,'Project info'!$A$37:$B$40,2))),IF(O$38=2,DATE(O79,MONTH($B$9),DAY($B$9)),"")),"")</f>
        <v/>
      </c>
      <c r="P122" s="454" t="str">
        <f>IF(ISNUMBER(P79),IF(P$38=3,DATE(YEAR(P121)+IF(P79=1,1,0),MONTH(VLOOKUP(P79,'Project info'!$A$37:$B$40,2)),DAY(VLOOKUP(P79,'Project info'!$A$37:$B$40,2))),IF(P$38=2,DATE(P79,MONTH($B$9),DAY($B$9)),"")),"")</f>
        <v/>
      </c>
      <c r="Q122" s="454" t="str">
        <f>IF(ISNUMBER(Q79),IF(Q$38=3,DATE(YEAR(Q121)+IF(Q79=1,1,0),MONTH(VLOOKUP(Q79,'Project info'!$A$37:$B$40,2)),DAY(VLOOKUP(Q79,'Project info'!$A$37:$B$40,2))),IF(Q$38=2,DATE(Q79,MONTH($B$9),DAY($B$9)),"")),"")</f>
        <v/>
      </c>
      <c r="R122" s="454" t="str">
        <f>IF(ISNUMBER(R79),IF(R$38=3,DATE(YEAR(R121)+IF(R79=1,1,0),MONTH(VLOOKUP(R79,'Project info'!$A$37:$B$40,2)),DAY(VLOOKUP(R79,'Project info'!$A$37:$B$40,2))),IF(R$38=2,DATE(R79,MONTH($B$9),DAY($B$9)),"")),"")</f>
        <v/>
      </c>
      <c r="S122" s="454" t="str">
        <f>IF(ISNUMBER(S79),IF(S$38=3,DATE(YEAR(S121)+IF(S79=1,1,0),MONTH(VLOOKUP(S79,'Project info'!$A$37:$B$40,2)),DAY(VLOOKUP(S79,'Project info'!$A$37:$B$40,2))),IF(S$38=2,DATE(S79,MONTH($B$9),DAY($B$9)),"")),"")</f>
        <v/>
      </c>
      <c r="T122" s="454" t="str">
        <f>IF(ISNUMBER(T79),IF(T$38=3,DATE(YEAR(T121)+IF(T79=1,1,0),MONTH(VLOOKUP(T79,'Project info'!$A$37:$B$40,2)),DAY(VLOOKUP(T79,'Project info'!$A$37:$B$40,2))),IF(T$38=2,DATE(T79,MONTH($B$9),DAY($B$9)),"")),"")</f>
        <v/>
      </c>
      <c r="U122" s="454" t="str">
        <f>IF(ISNUMBER(U79),IF(U$38=3,DATE(YEAR(U121)+IF(U79=1,1,0),MONTH(VLOOKUP(U79,'Project info'!$A$37:$B$40,2)),DAY(VLOOKUP(U79,'Project info'!$A$37:$B$40,2))),IF(U$38=2,DATE(U79,MONTH($B$9),DAY($B$9)),"")),"")</f>
        <v/>
      </c>
      <c r="V122" s="454" t="str">
        <f>IF(ISNUMBER(V79),IF(V$38=3,DATE(YEAR(V121)+IF(V79=1,1,0),MONTH(VLOOKUP(V79,'Project info'!$A$37:$B$40,2)),DAY(VLOOKUP(V79,'Project info'!$A$37:$B$40,2))),IF(V$38=2,DATE(V79,MONTH($B$9),DAY($B$9)),"")),"")</f>
        <v/>
      </c>
      <c r="W122" s="454" t="str">
        <f>IF(ISNUMBER(W79),IF(W$38=3,DATE(YEAR(W121)+IF(W79=1,1,0),MONTH(VLOOKUP(W79,'Project info'!$A$37:$B$40,2)),DAY(VLOOKUP(W79,'Project info'!$A$37:$B$40,2))),IF(W$38=2,DATE(W79,MONTH($B$9),DAY($B$9)),"")),"")</f>
        <v/>
      </c>
      <c r="X122" s="454" t="str">
        <f>IF(ISNUMBER(X79),IF(X$38=3,DATE(YEAR(X121)+IF(X79=1,1,0),MONTH(VLOOKUP(X79,'Project info'!$A$37:$B$40,2)),DAY(VLOOKUP(X79,'Project info'!$A$37:$B$40,2))),IF(X$38=2,DATE(X79,MONTH($B$9),DAY($B$9)),"")),"")</f>
        <v/>
      </c>
    </row>
    <row r="123" spans="1:24" x14ac:dyDescent="0.2">
      <c r="A123" s="442"/>
      <c r="B123" s="442"/>
      <c r="C123" s="470">
        <v>11</v>
      </c>
      <c r="D123" s="454" t="str">
        <f>IF(ISNUMBER(D80),IF(D$38=3,DATE(YEAR(D122)+IF(D80=1,1,0),MONTH(VLOOKUP(D80,'Project info'!$A$37:$B$40,2)),DAY(VLOOKUP(D80,'Project info'!$A$37:$B$40,2))),IF(D$38=2,DATE(D80,MONTH($B$9),DAY($B$9)),"")),"")</f>
        <v/>
      </c>
      <c r="E123" s="454" t="str">
        <f>IF(ISNUMBER(E80),IF(E$38=3,DATE(YEAR(E122)+IF(E80=1,1,0),MONTH(VLOOKUP(E80,'Project info'!$A$37:$B$40,2)),DAY(VLOOKUP(E80,'Project info'!$A$37:$B$40,2))),IF(E$38=2,DATE(E80,MONTH($B$9),DAY($B$9)),"")),"")</f>
        <v/>
      </c>
      <c r="F123" s="454" t="str">
        <f>IF(ISNUMBER(F80),IF(F$38=3,DATE(YEAR(F122)+IF(F80=1,1,0),MONTH(VLOOKUP(F80,'Project info'!$A$37:$B$40,2)),DAY(VLOOKUP(F80,'Project info'!$A$37:$B$40,2))),IF(F$38=2,DATE(F80,MONTH($B$9),DAY($B$9)),"")),"")</f>
        <v/>
      </c>
      <c r="G123" s="454" t="str">
        <f>IF(ISNUMBER(G80),IF(G$38=3,DATE(YEAR(G122)+IF(G80=1,1,0),MONTH(VLOOKUP(G80,'Project info'!$A$37:$B$40,2)),DAY(VLOOKUP(G80,'Project info'!$A$37:$B$40,2))),IF(G$38=2,DATE(G80,MONTH($B$9),DAY($B$9)),"")),"")</f>
        <v/>
      </c>
      <c r="H123" s="454" t="str">
        <f>IF(ISNUMBER(H80),IF(H$38=3,DATE(YEAR(H122)+IF(H80=1,1,0),MONTH(VLOOKUP(H80,'Project info'!$A$37:$B$40,2)),DAY(VLOOKUP(H80,'Project info'!$A$37:$B$40,2))),IF(H$38=2,DATE(H80,MONTH($B$9),DAY($B$9)),"")),"")</f>
        <v/>
      </c>
      <c r="I123" s="454" t="str">
        <f>IF(ISNUMBER(I80),IF(I$38=3,DATE(YEAR(I122)+IF(I80=1,1,0),MONTH(VLOOKUP(I80,'Project info'!$A$37:$B$40,2)),DAY(VLOOKUP(I80,'Project info'!$A$37:$B$40,2))),IF(I$38=2,DATE(I80,MONTH($B$9),DAY($B$9)),"")),"")</f>
        <v/>
      </c>
      <c r="J123" s="454" t="str">
        <f>IF(ISNUMBER(J80),IF(J$38=3,DATE(YEAR(J122)+IF(J80=1,1,0),MONTH(VLOOKUP(J80,'Project info'!$A$37:$B$40,2)),DAY(VLOOKUP(J80,'Project info'!$A$37:$B$40,2))),IF(J$38=2,DATE(J80,MONTH($B$9),DAY($B$9)),"")),"")</f>
        <v/>
      </c>
      <c r="K123" s="454" t="str">
        <f>IF(ISNUMBER(K80),IF(K$38=3,DATE(YEAR(K122)+IF(K80=1,1,0),MONTH(VLOOKUP(K80,'Project info'!$A$37:$B$40,2)),DAY(VLOOKUP(K80,'Project info'!$A$37:$B$40,2))),IF(K$38=2,DATE(K80,MONTH($B$9),DAY($B$9)),"")),"")</f>
        <v/>
      </c>
      <c r="L123" s="454" t="str">
        <f>IF(ISNUMBER(L80),IF(L$38=3,DATE(YEAR(L122)+IF(L80=1,1,0),MONTH(VLOOKUP(L80,'Project info'!$A$37:$B$40,2)),DAY(VLOOKUP(L80,'Project info'!$A$37:$B$40,2))),IF(L$38=2,DATE(L80,MONTH($B$9),DAY($B$9)),"")),"")</f>
        <v/>
      </c>
      <c r="M123" s="454" t="str">
        <f>IF(ISNUMBER(M80),IF(M$38=3,DATE(YEAR(M122)+IF(M80=1,1,0),MONTH(VLOOKUP(M80,'Project info'!$A$37:$B$40,2)),DAY(VLOOKUP(M80,'Project info'!$A$37:$B$40,2))),IF(M$38=2,DATE(M80,MONTH($B$9),DAY($B$9)),"")),"")</f>
        <v/>
      </c>
      <c r="N123" s="454" t="str">
        <f>IF(ISNUMBER(N80),IF(N$38=3,DATE(YEAR(N122)+IF(N80=1,1,0),MONTH(VLOOKUP(N80,'Project info'!$A$37:$B$40,2)),DAY(VLOOKUP(N80,'Project info'!$A$37:$B$40,2))),IF(N$38=2,DATE(N80,MONTH($B$9),DAY($B$9)),"")),"")</f>
        <v/>
      </c>
      <c r="O123" s="454" t="str">
        <f>IF(ISNUMBER(O80),IF(O$38=3,DATE(YEAR(O122)+IF(O80=1,1,0),MONTH(VLOOKUP(O80,'Project info'!$A$37:$B$40,2)),DAY(VLOOKUP(O80,'Project info'!$A$37:$B$40,2))),IF(O$38=2,DATE(O80,MONTH($B$9),DAY($B$9)),"")),"")</f>
        <v/>
      </c>
      <c r="P123" s="454" t="str">
        <f>IF(ISNUMBER(P80),IF(P$38=3,DATE(YEAR(P122)+IF(P80=1,1,0),MONTH(VLOOKUP(P80,'Project info'!$A$37:$B$40,2)),DAY(VLOOKUP(P80,'Project info'!$A$37:$B$40,2))),IF(P$38=2,DATE(P80,MONTH($B$9),DAY($B$9)),"")),"")</f>
        <v/>
      </c>
      <c r="Q123" s="454" t="str">
        <f>IF(ISNUMBER(Q80),IF(Q$38=3,DATE(YEAR(Q122)+IF(Q80=1,1,0),MONTH(VLOOKUP(Q80,'Project info'!$A$37:$B$40,2)),DAY(VLOOKUP(Q80,'Project info'!$A$37:$B$40,2))),IF(Q$38=2,DATE(Q80,MONTH($B$9),DAY($B$9)),"")),"")</f>
        <v/>
      </c>
      <c r="R123" s="454" t="str">
        <f>IF(ISNUMBER(R80),IF(R$38=3,DATE(YEAR(R122)+IF(R80=1,1,0),MONTH(VLOOKUP(R80,'Project info'!$A$37:$B$40,2)),DAY(VLOOKUP(R80,'Project info'!$A$37:$B$40,2))),IF(R$38=2,DATE(R80,MONTH($B$9),DAY($B$9)),"")),"")</f>
        <v/>
      </c>
      <c r="S123" s="454" t="str">
        <f>IF(ISNUMBER(S80),IF(S$38=3,DATE(YEAR(S122)+IF(S80=1,1,0),MONTH(VLOOKUP(S80,'Project info'!$A$37:$B$40,2)),DAY(VLOOKUP(S80,'Project info'!$A$37:$B$40,2))),IF(S$38=2,DATE(S80,MONTH($B$9),DAY($B$9)),"")),"")</f>
        <v/>
      </c>
      <c r="T123" s="454" t="str">
        <f>IF(ISNUMBER(T80),IF(T$38=3,DATE(YEAR(T122)+IF(T80=1,1,0),MONTH(VLOOKUP(T80,'Project info'!$A$37:$B$40,2)),DAY(VLOOKUP(T80,'Project info'!$A$37:$B$40,2))),IF(T$38=2,DATE(T80,MONTH($B$9),DAY($B$9)),"")),"")</f>
        <v/>
      </c>
      <c r="U123" s="454" t="str">
        <f>IF(ISNUMBER(U80),IF(U$38=3,DATE(YEAR(U122)+IF(U80=1,1,0),MONTH(VLOOKUP(U80,'Project info'!$A$37:$B$40,2)),DAY(VLOOKUP(U80,'Project info'!$A$37:$B$40,2))),IF(U$38=2,DATE(U80,MONTH($B$9),DAY($B$9)),"")),"")</f>
        <v/>
      </c>
      <c r="V123" s="454" t="str">
        <f>IF(ISNUMBER(V80),IF(V$38=3,DATE(YEAR(V122)+IF(V80=1,1,0),MONTH(VLOOKUP(V80,'Project info'!$A$37:$B$40,2)),DAY(VLOOKUP(V80,'Project info'!$A$37:$B$40,2))),IF(V$38=2,DATE(V80,MONTH($B$9),DAY($B$9)),"")),"")</f>
        <v/>
      </c>
      <c r="W123" s="454" t="str">
        <f>IF(ISNUMBER(W80),IF(W$38=3,DATE(YEAR(W122)+IF(W80=1,1,0),MONTH(VLOOKUP(W80,'Project info'!$A$37:$B$40,2)),DAY(VLOOKUP(W80,'Project info'!$A$37:$B$40,2))),IF(W$38=2,DATE(W80,MONTH($B$9),DAY($B$9)),"")),"")</f>
        <v/>
      </c>
      <c r="X123" s="454" t="str">
        <f>IF(ISNUMBER(X80),IF(X$38=3,DATE(YEAR(X122)+IF(X80=1,1,0),MONTH(VLOOKUP(X80,'Project info'!$A$37:$B$40,2)),DAY(VLOOKUP(X80,'Project info'!$A$37:$B$40,2))),IF(X$38=2,DATE(X80,MONTH($B$9),DAY($B$9)),"")),"")</f>
        <v/>
      </c>
    </row>
    <row r="124" spans="1:24" x14ac:dyDescent="0.2">
      <c r="A124" s="442"/>
      <c r="B124" s="442"/>
      <c r="C124" s="470">
        <v>12</v>
      </c>
      <c r="D124" s="454" t="str">
        <f>IF(ISNUMBER(D81),IF(D$38=3,DATE(YEAR(D123)+IF(D81=1,1,0),MONTH(VLOOKUP(D81,'Project info'!$A$37:$B$40,2)),DAY(VLOOKUP(D81,'Project info'!$A$37:$B$40,2))),IF(D$38=2,DATE(D81,MONTH($B$9),DAY($B$9)),"")),"")</f>
        <v/>
      </c>
      <c r="E124" s="454" t="str">
        <f>IF(ISNUMBER(E81),IF(E$38=3,DATE(YEAR(E123)+IF(E81=1,1,0),MONTH(VLOOKUP(E81,'Project info'!$A$37:$B$40,2)),DAY(VLOOKUP(E81,'Project info'!$A$37:$B$40,2))),IF(E$38=2,DATE(E81,MONTH($B$9),DAY($B$9)),"")),"")</f>
        <v/>
      </c>
      <c r="F124" s="454" t="str">
        <f>IF(ISNUMBER(F81),IF(F$38=3,DATE(YEAR(F123)+IF(F81=1,1,0),MONTH(VLOOKUP(F81,'Project info'!$A$37:$B$40,2)),DAY(VLOOKUP(F81,'Project info'!$A$37:$B$40,2))),IF(F$38=2,DATE(F81,MONTH($B$9),DAY($B$9)),"")),"")</f>
        <v/>
      </c>
      <c r="G124" s="454" t="str">
        <f>IF(ISNUMBER(G81),IF(G$38=3,DATE(YEAR(G123)+IF(G81=1,1,0),MONTH(VLOOKUP(G81,'Project info'!$A$37:$B$40,2)),DAY(VLOOKUP(G81,'Project info'!$A$37:$B$40,2))),IF(G$38=2,DATE(G81,MONTH($B$9),DAY($B$9)),"")),"")</f>
        <v/>
      </c>
      <c r="H124" s="454" t="str">
        <f>IF(ISNUMBER(H81),IF(H$38=3,DATE(YEAR(H123)+IF(H81=1,1,0),MONTH(VLOOKUP(H81,'Project info'!$A$37:$B$40,2)),DAY(VLOOKUP(H81,'Project info'!$A$37:$B$40,2))),IF(H$38=2,DATE(H81,MONTH($B$9),DAY($B$9)),"")),"")</f>
        <v/>
      </c>
      <c r="I124" s="454" t="str">
        <f>IF(ISNUMBER(I81),IF(I$38=3,DATE(YEAR(I123)+IF(I81=1,1,0),MONTH(VLOOKUP(I81,'Project info'!$A$37:$B$40,2)),DAY(VLOOKUP(I81,'Project info'!$A$37:$B$40,2))),IF(I$38=2,DATE(I81,MONTH($B$9),DAY($B$9)),"")),"")</f>
        <v/>
      </c>
      <c r="J124" s="454" t="str">
        <f>IF(ISNUMBER(J81),IF(J$38=3,DATE(YEAR(J123)+IF(J81=1,1,0),MONTH(VLOOKUP(J81,'Project info'!$A$37:$B$40,2)),DAY(VLOOKUP(J81,'Project info'!$A$37:$B$40,2))),IF(J$38=2,DATE(J81,MONTH($B$9),DAY($B$9)),"")),"")</f>
        <v/>
      </c>
      <c r="K124" s="454" t="str">
        <f>IF(ISNUMBER(K81),IF(K$38=3,DATE(YEAR(K123)+IF(K81=1,1,0),MONTH(VLOOKUP(K81,'Project info'!$A$37:$B$40,2)),DAY(VLOOKUP(K81,'Project info'!$A$37:$B$40,2))),IF(K$38=2,DATE(K81,MONTH($B$9),DAY($B$9)),"")),"")</f>
        <v/>
      </c>
      <c r="L124" s="454" t="str">
        <f>IF(ISNUMBER(L81),IF(L$38=3,DATE(YEAR(L123)+IF(L81=1,1,0),MONTH(VLOOKUP(L81,'Project info'!$A$37:$B$40,2)),DAY(VLOOKUP(L81,'Project info'!$A$37:$B$40,2))),IF(L$38=2,DATE(L81,MONTH($B$9),DAY($B$9)),"")),"")</f>
        <v/>
      </c>
      <c r="M124" s="454" t="str">
        <f>IF(ISNUMBER(M81),IF(M$38=3,DATE(YEAR(M123)+IF(M81=1,1,0),MONTH(VLOOKUP(M81,'Project info'!$A$37:$B$40,2)),DAY(VLOOKUP(M81,'Project info'!$A$37:$B$40,2))),IF(M$38=2,DATE(M81,MONTH($B$9),DAY($B$9)),"")),"")</f>
        <v/>
      </c>
      <c r="N124" s="454" t="str">
        <f>IF(ISNUMBER(N81),IF(N$38=3,DATE(YEAR(N123)+IF(N81=1,1,0),MONTH(VLOOKUP(N81,'Project info'!$A$37:$B$40,2)),DAY(VLOOKUP(N81,'Project info'!$A$37:$B$40,2))),IF(N$38=2,DATE(N81,MONTH($B$9),DAY($B$9)),"")),"")</f>
        <v/>
      </c>
      <c r="O124" s="454" t="str">
        <f>IF(ISNUMBER(O81),IF(O$38=3,DATE(YEAR(O123)+IF(O81=1,1,0),MONTH(VLOOKUP(O81,'Project info'!$A$37:$B$40,2)),DAY(VLOOKUP(O81,'Project info'!$A$37:$B$40,2))),IF(O$38=2,DATE(O81,MONTH($B$9),DAY($B$9)),"")),"")</f>
        <v/>
      </c>
      <c r="P124" s="454" t="str">
        <f>IF(ISNUMBER(P81),IF(P$38=3,DATE(YEAR(P123)+IF(P81=1,1,0),MONTH(VLOOKUP(P81,'Project info'!$A$37:$B$40,2)),DAY(VLOOKUP(P81,'Project info'!$A$37:$B$40,2))),IF(P$38=2,DATE(P81,MONTH($B$9),DAY($B$9)),"")),"")</f>
        <v/>
      </c>
      <c r="Q124" s="454" t="str">
        <f>IF(ISNUMBER(Q81),IF(Q$38=3,DATE(YEAR(Q123)+IF(Q81=1,1,0),MONTH(VLOOKUP(Q81,'Project info'!$A$37:$B$40,2)),DAY(VLOOKUP(Q81,'Project info'!$A$37:$B$40,2))),IF(Q$38=2,DATE(Q81,MONTH($B$9),DAY($B$9)),"")),"")</f>
        <v/>
      </c>
      <c r="R124" s="454" t="str">
        <f>IF(ISNUMBER(R81),IF(R$38=3,DATE(YEAR(R123)+IF(R81=1,1,0),MONTH(VLOOKUP(R81,'Project info'!$A$37:$B$40,2)),DAY(VLOOKUP(R81,'Project info'!$A$37:$B$40,2))),IF(R$38=2,DATE(R81,MONTH($B$9),DAY($B$9)),"")),"")</f>
        <v/>
      </c>
      <c r="S124" s="454" t="str">
        <f>IF(ISNUMBER(S81),IF(S$38=3,DATE(YEAR(S123)+IF(S81=1,1,0),MONTH(VLOOKUP(S81,'Project info'!$A$37:$B$40,2)),DAY(VLOOKUP(S81,'Project info'!$A$37:$B$40,2))),IF(S$38=2,DATE(S81,MONTH($B$9),DAY($B$9)),"")),"")</f>
        <v/>
      </c>
      <c r="T124" s="454" t="str">
        <f>IF(ISNUMBER(T81),IF(T$38=3,DATE(YEAR(T123)+IF(T81=1,1,0),MONTH(VLOOKUP(T81,'Project info'!$A$37:$B$40,2)),DAY(VLOOKUP(T81,'Project info'!$A$37:$B$40,2))),IF(T$38=2,DATE(T81,MONTH($B$9),DAY($B$9)),"")),"")</f>
        <v/>
      </c>
      <c r="U124" s="454" t="str">
        <f>IF(ISNUMBER(U81),IF(U$38=3,DATE(YEAR(U123)+IF(U81=1,1,0),MONTH(VLOOKUP(U81,'Project info'!$A$37:$B$40,2)),DAY(VLOOKUP(U81,'Project info'!$A$37:$B$40,2))),IF(U$38=2,DATE(U81,MONTH($B$9),DAY($B$9)),"")),"")</f>
        <v/>
      </c>
      <c r="V124" s="454" t="str">
        <f>IF(ISNUMBER(V81),IF(V$38=3,DATE(YEAR(V123)+IF(V81=1,1,0),MONTH(VLOOKUP(V81,'Project info'!$A$37:$B$40,2)),DAY(VLOOKUP(V81,'Project info'!$A$37:$B$40,2))),IF(V$38=2,DATE(V81,MONTH($B$9),DAY($B$9)),"")),"")</f>
        <v/>
      </c>
      <c r="W124" s="454" t="str">
        <f>IF(ISNUMBER(W81),IF(W$38=3,DATE(YEAR(W123)+IF(W81=1,1,0),MONTH(VLOOKUP(W81,'Project info'!$A$37:$B$40,2)),DAY(VLOOKUP(W81,'Project info'!$A$37:$B$40,2))),IF(W$38=2,DATE(W81,MONTH($B$9),DAY($B$9)),"")),"")</f>
        <v/>
      </c>
      <c r="X124" s="454" t="str">
        <f>IF(ISNUMBER(X81),IF(X$38=3,DATE(YEAR(X123)+IF(X81=1,1,0),MONTH(VLOOKUP(X81,'Project info'!$A$37:$B$40,2)),DAY(VLOOKUP(X81,'Project info'!$A$37:$B$40,2))),IF(X$38=2,DATE(X81,MONTH($B$9),DAY($B$9)),"")),"")</f>
        <v/>
      </c>
    </row>
    <row r="125" spans="1:24" x14ac:dyDescent="0.2">
      <c r="A125" s="442"/>
      <c r="B125" s="442"/>
      <c r="C125" s="470">
        <v>13</v>
      </c>
      <c r="D125" s="454" t="str">
        <f>IF(ISNUMBER(D82),IF(D$38=3,DATE(YEAR(D124)+IF(D82=1,1,0),MONTH(VLOOKUP(D82,'Project info'!$A$37:$B$40,2)),DAY(VLOOKUP(D82,'Project info'!$A$37:$B$40,2))),IF(D$38=2,DATE(D82,MONTH($B$9),DAY($B$9)),"")),"")</f>
        <v/>
      </c>
      <c r="E125" s="454" t="str">
        <f>IF(ISNUMBER(E82),IF(E$38=3,DATE(YEAR(E124)+IF(E82=1,1,0),MONTH(VLOOKUP(E82,'Project info'!$A$37:$B$40,2)),DAY(VLOOKUP(E82,'Project info'!$A$37:$B$40,2))),IF(E$38=2,DATE(E82,MONTH($B$9),DAY($B$9)),"")),"")</f>
        <v/>
      </c>
      <c r="F125" s="454" t="str">
        <f>IF(ISNUMBER(F82),IF(F$38=3,DATE(YEAR(F124)+IF(F82=1,1,0),MONTH(VLOOKUP(F82,'Project info'!$A$37:$B$40,2)),DAY(VLOOKUP(F82,'Project info'!$A$37:$B$40,2))),IF(F$38=2,DATE(F82,MONTH($B$9),DAY($B$9)),"")),"")</f>
        <v/>
      </c>
      <c r="G125" s="454" t="str">
        <f>IF(ISNUMBER(G82),IF(G$38=3,DATE(YEAR(G124)+IF(G82=1,1,0),MONTH(VLOOKUP(G82,'Project info'!$A$37:$B$40,2)),DAY(VLOOKUP(G82,'Project info'!$A$37:$B$40,2))),IF(G$38=2,DATE(G82,MONTH($B$9),DAY($B$9)),"")),"")</f>
        <v/>
      </c>
      <c r="H125" s="454" t="str">
        <f>IF(ISNUMBER(H82),IF(H$38=3,DATE(YEAR(H124)+IF(H82=1,1,0),MONTH(VLOOKUP(H82,'Project info'!$A$37:$B$40,2)),DAY(VLOOKUP(H82,'Project info'!$A$37:$B$40,2))),IF(H$38=2,DATE(H82,MONTH($B$9),DAY($B$9)),"")),"")</f>
        <v/>
      </c>
      <c r="I125" s="454" t="str">
        <f>IF(ISNUMBER(I82),IF(I$38=3,DATE(YEAR(I124)+IF(I82=1,1,0),MONTH(VLOOKUP(I82,'Project info'!$A$37:$B$40,2)),DAY(VLOOKUP(I82,'Project info'!$A$37:$B$40,2))),IF(I$38=2,DATE(I82,MONTH($B$9),DAY($B$9)),"")),"")</f>
        <v/>
      </c>
      <c r="J125" s="454" t="str">
        <f>IF(ISNUMBER(J82),IF(J$38=3,DATE(YEAR(J124)+IF(J82=1,1,0),MONTH(VLOOKUP(J82,'Project info'!$A$37:$B$40,2)),DAY(VLOOKUP(J82,'Project info'!$A$37:$B$40,2))),IF(J$38=2,DATE(J82,MONTH($B$9),DAY($B$9)),"")),"")</f>
        <v/>
      </c>
      <c r="K125" s="454" t="str">
        <f>IF(ISNUMBER(K82),IF(K$38=3,DATE(YEAR(K124)+IF(K82=1,1,0),MONTH(VLOOKUP(K82,'Project info'!$A$37:$B$40,2)),DAY(VLOOKUP(K82,'Project info'!$A$37:$B$40,2))),IF(K$38=2,DATE(K82,MONTH($B$9),DAY($B$9)),"")),"")</f>
        <v/>
      </c>
      <c r="L125" s="454" t="str">
        <f>IF(ISNUMBER(L82),IF(L$38=3,DATE(YEAR(L124)+IF(L82=1,1,0),MONTH(VLOOKUP(L82,'Project info'!$A$37:$B$40,2)),DAY(VLOOKUP(L82,'Project info'!$A$37:$B$40,2))),IF(L$38=2,DATE(L82,MONTH($B$9),DAY($B$9)),"")),"")</f>
        <v/>
      </c>
      <c r="M125" s="454" t="str">
        <f>IF(ISNUMBER(M82),IF(M$38=3,DATE(YEAR(M124)+IF(M82=1,1,0),MONTH(VLOOKUP(M82,'Project info'!$A$37:$B$40,2)),DAY(VLOOKUP(M82,'Project info'!$A$37:$B$40,2))),IF(M$38=2,DATE(M82,MONTH($B$9),DAY($B$9)),"")),"")</f>
        <v/>
      </c>
      <c r="N125" s="454" t="str">
        <f>IF(ISNUMBER(N82),IF(N$38=3,DATE(YEAR(N124)+IF(N82=1,1,0),MONTH(VLOOKUP(N82,'Project info'!$A$37:$B$40,2)),DAY(VLOOKUP(N82,'Project info'!$A$37:$B$40,2))),IF(N$38=2,DATE(N82,MONTH($B$9),DAY($B$9)),"")),"")</f>
        <v/>
      </c>
      <c r="O125" s="454" t="str">
        <f>IF(ISNUMBER(O82),IF(O$38=3,DATE(YEAR(O124)+IF(O82=1,1,0),MONTH(VLOOKUP(O82,'Project info'!$A$37:$B$40,2)),DAY(VLOOKUP(O82,'Project info'!$A$37:$B$40,2))),IF(O$38=2,DATE(O82,MONTH($B$9),DAY($B$9)),"")),"")</f>
        <v/>
      </c>
      <c r="P125" s="454" t="str">
        <f>IF(ISNUMBER(P82),IF(P$38=3,DATE(YEAR(P124)+IF(P82=1,1,0),MONTH(VLOOKUP(P82,'Project info'!$A$37:$B$40,2)),DAY(VLOOKUP(P82,'Project info'!$A$37:$B$40,2))),IF(P$38=2,DATE(P82,MONTH($B$9),DAY($B$9)),"")),"")</f>
        <v/>
      </c>
      <c r="Q125" s="454" t="str">
        <f>IF(ISNUMBER(Q82),IF(Q$38=3,DATE(YEAR(Q124)+IF(Q82=1,1,0),MONTH(VLOOKUP(Q82,'Project info'!$A$37:$B$40,2)),DAY(VLOOKUP(Q82,'Project info'!$A$37:$B$40,2))),IF(Q$38=2,DATE(Q82,MONTH($B$9),DAY($B$9)),"")),"")</f>
        <v/>
      </c>
      <c r="R125" s="454" t="str">
        <f>IF(ISNUMBER(R82),IF(R$38=3,DATE(YEAR(R124)+IF(R82=1,1,0),MONTH(VLOOKUP(R82,'Project info'!$A$37:$B$40,2)),DAY(VLOOKUP(R82,'Project info'!$A$37:$B$40,2))),IF(R$38=2,DATE(R82,MONTH($B$9),DAY($B$9)),"")),"")</f>
        <v/>
      </c>
      <c r="S125" s="454" t="str">
        <f>IF(ISNUMBER(S82),IF(S$38=3,DATE(YEAR(S124)+IF(S82=1,1,0),MONTH(VLOOKUP(S82,'Project info'!$A$37:$B$40,2)),DAY(VLOOKUP(S82,'Project info'!$A$37:$B$40,2))),IF(S$38=2,DATE(S82,MONTH($B$9),DAY($B$9)),"")),"")</f>
        <v/>
      </c>
      <c r="T125" s="454" t="str">
        <f>IF(ISNUMBER(T82),IF(T$38=3,DATE(YEAR(T124)+IF(T82=1,1,0),MONTH(VLOOKUP(T82,'Project info'!$A$37:$B$40,2)),DAY(VLOOKUP(T82,'Project info'!$A$37:$B$40,2))),IF(T$38=2,DATE(T82,MONTH($B$9),DAY($B$9)),"")),"")</f>
        <v/>
      </c>
      <c r="U125" s="454" t="str">
        <f>IF(ISNUMBER(U82),IF(U$38=3,DATE(YEAR(U124)+IF(U82=1,1,0),MONTH(VLOOKUP(U82,'Project info'!$A$37:$B$40,2)),DAY(VLOOKUP(U82,'Project info'!$A$37:$B$40,2))),IF(U$38=2,DATE(U82,MONTH($B$9),DAY($B$9)),"")),"")</f>
        <v/>
      </c>
      <c r="V125" s="454" t="str">
        <f>IF(ISNUMBER(V82),IF(V$38=3,DATE(YEAR(V124)+IF(V82=1,1,0),MONTH(VLOOKUP(V82,'Project info'!$A$37:$B$40,2)),DAY(VLOOKUP(V82,'Project info'!$A$37:$B$40,2))),IF(V$38=2,DATE(V82,MONTH($B$9),DAY($B$9)),"")),"")</f>
        <v/>
      </c>
      <c r="W125" s="454" t="str">
        <f>IF(ISNUMBER(W82),IF(W$38=3,DATE(YEAR(W124)+IF(W82=1,1,0),MONTH(VLOOKUP(W82,'Project info'!$A$37:$B$40,2)),DAY(VLOOKUP(W82,'Project info'!$A$37:$B$40,2))),IF(W$38=2,DATE(W82,MONTH($B$9),DAY($B$9)),"")),"")</f>
        <v/>
      </c>
      <c r="X125" s="454" t="str">
        <f>IF(ISNUMBER(X82),IF(X$38=3,DATE(YEAR(X124)+IF(X82=1,1,0),MONTH(VLOOKUP(X82,'Project info'!$A$37:$B$40,2)),DAY(VLOOKUP(X82,'Project info'!$A$37:$B$40,2))),IF(X$38=2,DATE(X82,MONTH($B$9),DAY($B$9)),"")),"")</f>
        <v/>
      </c>
    </row>
    <row r="126" spans="1:24" x14ac:dyDescent="0.2">
      <c r="A126" s="442"/>
      <c r="B126" s="442"/>
      <c r="C126" s="470">
        <v>14</v>
      </c>
      <c r="D126" s="454" t="str">
        <f>IF(ISNUMBER(D83),IF(D$38=3,DATE(YEAR(D125)+IF(D83=1,1,0),MONTH(VLOOKUP(D83,'Project info'!$A$37:$B$40,2)),DAY(VLOOKUP(D83,'Project info'!$A$37:$B$40,2))),IF(D$38=2,DATE(D83,MONTH($B$9),DAY($B$9)),"")),"")</f>
        <v/>
      </c>
      <c r="E126" s="454" t="str">
        <f>IF(ISNUMBER(E83),IF(E$38=3,DATE(YEAR(E125)+IF(E83=1,1,0),MONTH(VLOOKUP(E83,'Project info'!$A$37:$B$40,2)),DAY(VLOOKUP(E83,'Project info'!$A$37:$B$40,2))),IF(E$38=2,DATE(E83,MONTH($B$9),DAY($B$9)),"")),"")</f>
        <v/>
      </c>
      <c r="F126" s="454" t="str">
        <f>IF(ISNUMBER(F83),IF(F$38=3,DATE(YEAR(F125)+IF(F83=1,1,0),MONTH(VLOOKUP(F83,'Project info'!$A$37:$B$40,2)),DAY(VLOOKUP(F83,'Project info'!$A$37:$B$40,2))),IF(F$38=2,DATE(F83,MONTH($B$9),DAY($B$9)),"")),"")</f>
        <v/>
      </c>
      <c r="G126" s="454" t="str">
        <f>IF(ISNUMBER(G83),IF(G$38=3,DATE(YEAR(G125)+IF(G83=1,1,0),MONTH(VLOOKUP(G83,'Project info'!$A$37:$B$40,2)),DAY(VLOOKUP(G83,'Project info'!$A$37:$B$40,2))),IF(G$38=2,DATE(G83,MONTH($B$9),DAY($B$9)),"")),"")</f>
        <v/>
      </c>
      <c r="H126" s="454" t="str">
        <f>IF(ISNUMBER(H83),IF(H$38=3,DATE(YEAR(H125)+IF(H83=1,1,0),MONTH(VLOOKUP(H83,'Project info'!$A$37:$B$40,2)),DAY(VLOOKUP(H83,'Project info'!$A$37:$B$40,2))),IF(H$38=2,DATE(H83,MONTH($B$9),DAY($B$9)),"")),"")</f>
        <v/>
      </c>
      <c r="I126" s="454" t="str">
        <f>IF(ISNUMBER(I83),IF(I$38=3,DATE(YEAR(I125)+IF(I83=1,1,0),MONTH(VLOOKUP(I83,'Project info'!$A$37:$B$40,2)),DAY(VLOOKUP(I83,'Project info'!$A$37:$B$40,2))),IF(I$38=2,DATE(I83,MONTH($B$9),DAY($B$9)),"")),"")</f>
        <v/>
      </c>
      <c r="J126" s="454" t="str">
        <f>IF(ISNUMBER(J83),IF(J$38=3,DATE(YEAR(J125)+IF(J83=1,1,0),MONTH(VLOOKUP(J83,'Project info'!$A$37:$B$40,2)),DAY(VLOOKUP(J83,'Project info'!$A$37:$B$40,2))),IF(J$38=2,DATE(J83,MONTH($B$9),DAY($B$9)),"")),"")</f>
        <v/>
      </c>
      <c r="K126" s="454" t="str">
        <f>IF(ISNUMBER(K83),IF(K$38=3,DATE(YEAR(K125)+IF(K83=1,1,0),MONTH(VLOOKUP(K83,'Project info'!$A$37:$B$40,2)),DAY(VLOOKUP(K83,'Project info'!$A$37:$B$40,2))),IF(K$38=2,DATE(K83,MONTH($B$9),DAY($B$9)),"")),"")</f>
        <v/>
      </c>
      <c r="L126" s="454" t="str">
        <f>IF(ISNUMBER(L83),IF(L$38=3,DATE(YEAR(L125)+IF(L83=1,1,0),MONTH(VLOOKUP(L83,'Project info'!$A$37:$B$40,2)),DAY(VLOOKUP(L83,'Project info'!$A$37:$B$40,2))),IF(L$38=2,DATE(L83,MONTH($B$9),DAY($B$9)),"")),"")</f>
        <v/>
      </c>
      <c r="M126" s="454" t="str">
        <f>IF(ISNUMBER(M83),IF(M$38=3,DATE(YEAR(M125)+IF(M83=1,1,0),MONTH(VLOOKUP(M83,'Project info'!$A$37:$B$40,2)),DAY(VLOOKUP(M83,'Project info'!$A$37:$B$40,2))),IF(M$38=2,DATE(M83,MONTH($B$9),DAY($B$9)),"")),"")</f>
        <v/>
      </c>
      <c r="N126" s="454" t="str">
        <f>IF(ISNUMBER(N83),IF(N$38=3,DATE(YEAR(N125)+IF(N83=1,1,0),MONTH(VLOOKUP(N83,'Project info'!$A$37:$B$40,2)),DAY(VLOOKUP(N83,'Project info'!$A$37:$B$40,2))),IF(N$38=2,DATE(N83,MONTH($B$9),DAY($B$9)),"")),"")</f>
        <v/>
      </c>
      <c r="O126" s="454" t="str">
        <f>IF(ISNUMBER(O83),IF(O$38=3,DATE(YEAR(O125)+IF(O83=1,1,0),MONTH(VLOOKUP(O83,'Project info'!$A$37:$B$40,2)),DAY(VLOOKUP(O83,'Project info'!$A$37:$B$40,2))),IF(O$38=2,DATE(O83,MONTH($B$9),DAY($B$9)),"")),"")</f>
        <v/>
      </c>
      <c r="P126" s="454" t="str">
        <f>IF(ISNUMBER(P83),IF(P$38=3,DATE(YEAR(P125)+IF(P83=1,1,0),MONTH(VLOOKUP(P83,'Project info'!$A$37:$B$40,2)),DAY(VLOOKUP(P83,'Project info'!$A$37:$B$40,2))),IF(P$38=2,DATE(P83,MONTH($B$9),DAY($B$9)),"")),"")</f>
        <v/>
      </c>
      <c r="Q126" s="454" t="str">
        <f>IF(ISNUMBER(Q83),IF(Q$38=3,DATE(YEAR(Q125)+IF(Q83=1,1,0),MONTH(VLOOKUP(Q83,'Project info'!$A$37:$B$40,2)),DAY(VLOOKUP(Q83,'Project info'!$A$37:$B$40,2))),IF(Q$38=2,DATE(Q83,MONTH($B$9),DAY($B$9)),"")),"")</f>
        <v/>
      </c>
      <c r="R126" s="454" t="str">
        <f>IF(ISNUMBER(R83),IF(R$38=3,DATE(YEAR(R125)+IF(R83=1,1,0),MONTH(VLOOKUP(R83,'Project info'!$A$37:$B$40,2)),DAY(VLOOKUP(R83,'Project info'!$A$37:$B$40,2))),IF(R$38=2,DATE(R83,MONTH($B$9),DAY($B$9)),"")),"")</f>
        <v/>
      </c>
      <c r="S126" s="454" t="str">
        <f>IF(ISNUMBER(S83),IF(S$38=3,DATE(YEAR(S125)+IF(S83=1,1,0),MONTH(VLOOKUP(S83,'Project info'!$A$37:$B$40,2)),DAY(VLOOKUP(S83,'Project info'!$A$37:$B$40,2))),IF(S$38=2,DATE(S83,MONTH($B$9),DAY($B$9)),"")),"")</f>
        <v/>
      </c>
      <c r="T126" s="454" t="str">
        <f>IF(ISNUMBER(T83),IF(T$38=3,DATE(YEAR(T125)+IF(T83=1,1,0),MONTH(VLOOKUP(T83,'Project info'!$A$37:$B$40,2)),DAY(VLOOKUP(T83,'Project info'!$A$37:$B$40,2))),IF(T$38=2,DATE(T83,MONTH($B$9),DAY($B$9)),"")),"")</f>
        <v/>
      </c>
      <c r="U126" s="454" t="str">
        <f>IF(ISNUMBER(U83),IF(U$38=3,DATE(YEAR(U125)+IF(U83=1,1,0),MONTH(VLOOKUP(U83,'Project info'!$A$37:$B$40,2)),DAY(VLOOKUP(U83,'Project info'!$A$37:$B$40,2))),IF(U$38=2,DATE(U83,MONTH($B$9),DAY($B$9)),"")),"")</f>
        <v/>
      </c>
      <c r="V126" s="454" t="str">
        <f>IF(ISNUMBER(V83),IF(V$38=3,DATE(YEAR(V125)+IF(V83=1,1,0),MONTH(VLOOKUP(V83,'Project info'!$A$37:$B$40,2)),DAY(VLOOKUP(V83,'Project info'!$A$37:$B$40,2))),IF(V$38=2,DATE(V83,MONTH($B$9),DAY($B$9)),"")),"")</f>
        <v/>
      </c>
      <c r="W126" s="454" t="str">
        <f>IF(ISNUMBER(W83),IF(W$38=3,DATE(YEAR(W125)+IF(W83=1,1,0),MONTH(VLOOKUP(W83,'Project info'!$A$37:$B$40,2)),DAY(VLOOKUP(W83,'Project info'!$A$37:$B$40,2))),IF(W$38=2,DATE(W83,MONTH($B$9),DAY($B$9)),"")),"")</f>
        <v/>
      </c>
      <c r="X126" s="454" t="str">
        <f>IF(ISNUMBER(X83),IF(X$38=3,DATE(YEAR(X125)+IF(X83=1,1,0),MONTH(VLOOKUP(X83,'Project info'!$A$37:$B$40,2)),DAY(VLOOKUP(X83,'Project info'!$A$37:$B$40,2))),IF(X$38=2,DATE(X83,MONTH($B$9),DAY($B$9)),"")),"")</f>
        <v/>
      </c>
    </row>
    <row r="127" spans="1:24" x14ac:dyDescent="0.2">
      <c r="A127" s="442"/>
      <c r="B127" s="442"/>
      <c r="C127" s="470">
        <v>15</v>
      </c>
      <c r="D127" s="454" t="str">
        <f>IF(ISNUMBER(D84),IF(D$38=3,DATE(YEAR(D126)+IF(D84=1,1,0),MONTH(VLOOKUP(D84,'Project info'!$A$37:$B$40,2)),DAY(VLOOKUP(D84,'Project info'!$A$37:$B$40,2))),IF(D$38=2,DATE(D84,MONTH($B$9),DAY($B$9)),"")),"")</f>
        <v/>
      </c>
      <c r="E127" s="454" t="str">
        <f>IF(ISNUMBER(E84),IF(E$38=3,DATE(YEAR(E126)+IF(E84=1,1,0),MONTH(VLOOKUP(E84,'Project info'!$A$37:$B$40,2)),DAY(VLOOKUP(E84,'Project info'!$A$37:$B$40,2))),IF(E$38=2,DATE(E84,MONTH($B$9),DAY($B$9)),"")),"")</f>
        <v/>
      </c>
      <c r="F127" s="454" t="str">
        <f>IF(ISNUMBER(F84),IF(F$38=3,DATE(YEAR(F126)+IF(F84=1,1,0),MONTH(VLOOKUP(F84,'Project info'!$A$37:$B$40,2)),DAY(VLOOKUP(F84,'Project info'!$A$37:$B$40,2))),IF(F$38=2,DATE(F84,MONTH($B$9),DAY($B$9)),"")),"")</f>
        <v/>
      </c>
      <c r="G127" s="454" t="str">
        <f>IF(ISNUMBER(G84),IF(G$38=3,DATE(YEAR(G126)+IF(G84=1,1,0),MONTH(VLOOKUP(G84,'Project info'!$A$37:$B$40,2)),DAY(VLOOKUP(G84,'Project info'!$A$37:$B$40,2))),IF(G$38=2,DATE(G84,MONTH($B$9),DAY($B$9)),"")),"")</f>
        <v/>
      </c>
      <c r="H127" s="454" t="str">
        <f>IF(ISNUMBER(H84),IF(H$38=3,DATE(YEAR(H126)+IF(H84=1,1,0),MONTH(VLOOKUP(H84,'Project info'!$A$37:$B$40,2)),DAY(VLOOKUP(H84,'Project info'!$A$37:$B$40,2))),IF(H$38=2,DATE(H84,MONTH($B$9),DAY($B$9)),"")),"")</f>
        <v/>
      </c>
      <c r="I127" s="454" t="str">
        <f>IF(ISNUMBER(I84),IF(I$38=3,DATE(YEAR(I126)+IF(I84=1,1,0),MONTH(VLOOKUP(I84,'Project info'!$A$37:$B$40,2)),DAY(VLOOKUP(I84,'Project info'!$A$37:$B$40,2))),IF(I$38=2,DATE(I84,MONTH($B$9),DAY($B$9)),"")),"")</f>
        <v/>
      </c>
      <c r="J127" s="454" t="str">
        <f>IF(ISNUMBER(J84),IF(J$38=3,DATE(YEAR(J126)+IF(J84=1,1,0),MONTH(VLOOKUP(J84,'Project info'!$A$37:$B$40,2)),DAY(VLOOKUP(J84,'Project info'!$A$37:$B$40,2))),IF(J$38=2,DATE(J84,MONTH($B$9),DAY($B$9)),"")),"")</f>
        <v/>
      </c>
      <c r="K127" s="454" t="str">
        <f>IF(ISNUMBER(K84),IF(K$38=3,DATE(YEAR(K126)+IF(K84=1,1,0),MONTH(VLOOKUP(K84,'Project info'!$A$37:$B$40,2)),DAY(VLOOKUP(K84,'Project info'!$A$37:$B$40,2))),IF(K$38=2,DATE(K84,MONTH($B$9),DAY($B$9)),"")),"")</f>
        <v/>
      </c>
      <c r="L127" s="454" t="str">
        <f>IF(ISNUMBER(L84),IF(L$38=3,DATE(YEAR(L126)+IF(L84=1,1,0),MONTH(VLOOKUP(L84,'Project info'!$A$37:$B$40,2)),DAY(VLOOKUP(L84,'Project info'!$A$37:$B$40,2))),IF(L$38=2,DATE(L84,MONTH($B$9),DAY($B$9)),"")),"")</f>
        <v/>
      </c>
      <c r="M127" s="454" t="str">
        <f>IF(ISNUMBER(M84),IF(M$38=3,DATE(YEAR(M126)+IF(M84=1,1,0),MONTH(VLOOKUP(M84,'Project info'!$A$37:$B$40,2)),DAY(VLOOKUP(M84,'Project info'!$A$37:$B$40,2))),IF(M$38=2,DATE(M84,MONTH($B$9),DAY($B$9)),"")),"")</f>
        <v/>
      </c>
      <c r="N127" s="454" t="str">
        <f>IF(ISNUMBER(N84),IF(N$38=3,DATE(YEAR(N126)+IF(N84=1,1,0),MONTH(VLOOKUP(N84,'Project info'!$A$37:$B$40,2)),DAY(VLOOKUP(N84,'Project info'!$A$37:$B$40,2))),IF(N$38=2,DATE(N84,MONTH($B$9),DAY($B$9)),"")),"")</f>
        <v/>
      </c>
      <c r="O127" s="454" t="str">
        <f>IF(ISNUMBER(O84),IF(O$38=3,DATE(YEAR(O126)+IF(O84=1,1,0),MONTH(VLOOKUP(O84,'Project info'!$A$37:$B$40,2)),DAY(VLOOKUP(O84,'Project info'!$A$37:$B$40,2))),IF(O$38=2,DATE(O84,MONTH($B$9),DAY($B$9)),"")),"")</f>
        <v/>
      </c>
      <c r="P127" s="454" t="str">
        <f>IF(ISNUMBER(P84),IF(P$38=3,DATE(YEAR(P126)+IF(P84=1,1,0),MONTH(VLOOKUP(P84,'Project info'!$A$37:$B$40,2)),DAY(VLOOKUP(P84,'Project info'!$A$37:$B$40,2))),IF(P$38=2,DATE(P84,MONTH($B$9),DAY($B$9)),"")),"")</f>
        <v/>
      </c>
      <c r="Q127" s="454" t="str">
        <f>IF(ISNUMBER(Q84),IF(Q$38=3,DATE(YEAR(Q126)+IF(Q84=1,1,0),MONTH(VLOOKUP(Q84,'Project info'!$A$37:$B$40,2)),DAY(VLOOKUP(Q84,'Project info'!$A$37:$B$40,2))),IF(Q$38=2,DATE(Q84,MONTH($B$9),DAY($B$9)),"")),"")</f>
        <v/>
      </c>
      <c r="R127" s="454" t="str">
        <f>IF(ISNUMBER(R84),IF(R$38=3,DATE(YEAR(R126)+IF(R84=1,1,0),MONTH(VLOOKUP(R84,'Project info'!$A$37:$B$40,2)),DAY(VLOOKUP(R84,'Project info'!$A$37:$B$40,2))),IF(R$38=2,DATE(R84,MONTH($B$9),DAY($B$9)),"")),"")</f>
        <v/>
      </c>
      <c r="S127" s="454" t="str">
        <f>IF(ISNUMBER(S84),IF(S$38=3,DATE(YEAR(S126)+IF(S84=1,1,0),MONTH(VLOOKUP(S84,'Project info'!$A$37:$B$40,2)),DAY(VLOOKUP(S84,'Project info'!$A$37:$B$40,2))),IF(S$38=2,DATE(S84,MONTH($B$9),DAY($B$9)),"")),"")</f>
        <v/>
      </c>
      <c r="T127" s="454" t="str">
        <f>IF(ISNUMBER(T84),IF(T$38=3,DATE(YEAR(T126)+IF(T84=1,1,0),MONTH(VLOOKUP(T84,'Project info'!$A$37:$B$40,2)),DAY(VLOOKUP(T84,'Project info'!$A$37:$B$40,2))),IF(T$38=2,DATE(T84,MONTH($B$9),DAY($B$9)),"")),"")</f>
        <v/>
      </c>
      <c r="U127" s="454" t="str">
        <f>IF(ISNUMBER(U84),IF(U$38=3,DATE(YEAR(U126)+IF(U84=1,1,0),MONTH(VLOOKUP(U84,'Project info'!$A$37:$B$40,2)),DAY(VLOOKUP(U84,'Project info'!$A$37:$B$40,2))),IF(U$38=2,DATE(U84,MONTH($B$9),DAY($B$9)),"")),"")</f>
        <v/>
      </c>
      <c r="V127" s="454" t="str">
        <f>IF(ISNUMBER(V84),IF(V$38=3,DATE(YEAR(V126)+IF(V84=1,1,0),MONTH(VLOOKUP(V84,'Project info'!$A$37:$B$40,2)),DAY(VLOOKUP(V84,'Project info'!$A$37:$B$40,2))),IF(V$38=2,DATE(V84,MONTH($B$9),DAY($B$9)),"")),"")</f>
        <v/>
      </c>
      <c r="W127" s="454" t="str">
        <f>IF(ISNUMBER(W84),IF(W$38=3,DATE(YEAR(W126)+IF(W84=1,1,0),MONTH(VLOOKUP(W84,'Project info'!$A$37:$B$40,2)),DAY(VLOOKUP(W84,'Project info'!$A$37:$B$40,2))),IF(W$38=2,DATE(W84,MONTH($B$9),DAY($B$9)),"")),"")</f>
        <v/>
      </c>
      <c r="X127" s="454" t="str">
        <f>IF(ISNUMBER(X84),IF(X$38=3,DATE(YEAR(X126)+IF(X84=1,1,0),MONTH(VLOOKUP(X84,'Project info'!$A$37:$B$40,2)),DAY(VLOOKUP(X84,'Project info'!$A$37:$B$40,2))),IF(X$38=2,DATE(X84,MONTH($B$9),DAY($B$9)),"")),"")</f>
        <v/>
      </c>
    </row>
    <row r="128" spans="1:24" x14ac:dyDescent="0.2">
      <c r="A128" s="442"/>
      <c r="B128" s="442"/>
      <c r="C128" s="470">
        <v>16</v>
      </c>
      <c r="D128" s="454" t="str">
        <f>IF(ISNUMBER(D85),IF(D$38=3,DATE(YEAR(D127)+IF(D85=1,1,0),MONTH(VLOOKUP(D85,'Project info'!$A$37:$B$40,2)),DAY(VLOOKUP(D85,'Project info'!$A$37:$B$40,2))),IF(D$38=2,DATE(D85,MONTH($B$9),DAY($B$9)),"")),"")</f>
        <v/>
      </c>
      <c r="E128" s="454" t="str">
        <f>IF(ISNUMBER(E85),IF(E$38=3,DATE(YEAR(E127)+IF(E85=1,1,0),MONTH(VLOOKUP(E85,'Project info'!$A$37:$B$40,2)),DAY(VLOOKUP(E85,'Project info'!$A$37:$B$40,2))),IF(E$38=2,DATE(E85,MONTH($B$9),DAY($B$9)),"")),"")</f>
        <v/>
      </c>
      <c r="F128" s="454" t="str">
        <f>IF(ISNUMBER(F85),IF(F$38=3,DATE(YEAR(F127)+IF(F85=1,1,0),MONTH(VLOOKUP(F85,'Project info'!$A$37:$B$40,2)),DAY(VLOOKUP(F85,'Project info'!$A$37:$B$40,2))),IF(F$38=2,DATE(F85,MONTH($B$9),DAY($B$9)),"")),"")</f>
        <v/>
      </c>
      <c r="G128" s="454" t="str">
        <f>IF(ISNUMBER(G85),IF(G$38=3,DATE(YEAR(G127)+IF(G85=1,1,0),MONTH(VLOOKUP(G85,'Project info'!$A$37:$B$40,2)),DAY(VLOOKUP(G85,'Project info'!$A$37:$B$40,2))),IF(G$38=2,DATE(G85,MONTH($B$9),DAY($B$9)),"")),"")</f>
        <v/>
      </c>
      <c r="H128" s="454" t="str">
        <f>IF(ISNUMBER(H85),IF(H$38=3,DATE(YEAR(H127)+IF(H85=1,1,0),MONTH(VLOOKUP(H85,'Project info'!$A$37:$B$40,2)),DAY(VLOOKUP(H85,'Project info'!$A$37:$B$40,2))),IF(H$38=2,DATE(H85,MONTH($B$9),DAY($B$9)),"")),"")</f>
        <v/>
      </c>
      <c r="I128" s="454" t="str">
        <f>IF(ISNUMBER(I85),IF(I$38=3,DATE(YEAR(I127)+IF(I85=1,1,0),MONTH(VLOOKUP(I85,'Project info'!$A$37:$B$40,2)),DAY(VLOOKUP(I85,'Project info'!$A$37:$B$40,2))),IF(I$38=2,DATE(I85,MONTH($B$9),DAY($B$9)),"")),"")</f>
        <v/>
      </c>
      <c r="J128" s="454" t="str">
        <f>IF(ISNUMBER(J85),IF(J$38=3,DATE(YEAR(J127)+IF(J85=1,1,0),MONTH(VLOOKUP(J85,'Project info'!$A$37:$B$40,2)),DAY(VLOOKUP(J85,'Project info'!$A$37:$B$40,2))),IF(J$38=2,DATE(J85,MONTH($B$9),DAY($B$9)),"")),"")</f>
        <v/>
      </c>
      <c r="K128" s="454" t="str">
        <f>IF(ISNUMBER(K85),IF(K$38=3,DATE(YEAR(K127)+IF(K85=1,1,0),MONTH(VLOOKUP(K85,'Project info'!$A$37:$B$40,2)),DAY(VLOOKUP(K85,'Project info'!$A$37:$B$40,2))),IF(K$38=2,DATE(K85,MONTH($B$9),DAY($B$9)),"")),"")</f>
        <v/>
      </c>
      <c r="L128" s="454" t="str">
        <f>IF(ISNUMBER(L85),IF(L$38=3,DATE(YEAR(L127)+IF(L85=1,1,0),MONTH(VLOOKUP(L85,'Project info'!$A$37:$B$40,2)),DAY(VLOOKUP(L85,'Project info'!$A$37:$B$40,2))),IF(L$38=2,DATE(L85,MONTH($B$9),DAY($B$9)),"")),"")</f>
        <v/>
      </c>
      <c r="M128" s="454" t="str">
        <f>IF(ISNUMBER(M85),IF(M$38=3,DATE(YEAR(M127)+IF(M85=1,1,0),MONTH(VLOOKUP(M85,'Project info'!$A$37:$B$40,2)),DAY(VLOOKUP(M85,'Project info'!$A$37:$B$40,2))),IF(M$38=2,DATE(M85,MONTH($B$9),DAY($B$9)),"")),"")</f>
        <v/>
      </c>
      <c r="N128" s="454" t="str">
        <f>IF(ISNUMBER(N85),IF(N$38=3,DATE(YEAR(N127)+IF(N85=1,1,0),MONTH(VLOOKUP(N85,'Project info'!$A$37:$B$40,2)),DAY(VLOOKUP(N85,'Project info'!$A$37:$B$40,2))),IF(N$38=2,DATE(N85,MONTH($B$9),DAY($B$9)),"")),"")</f>
        <v/>
      </c>
      <c r="O128" s="454" t="str">
        <f>IF(ISNUMBER(O85),IF(O$38=3,DATE(YEAR(O127)+IF(O85=1,1,0),MONTH(VLOOKUP(O85,'Project info'!$A$37:$B$40,2)),DAY(VLOOKUP(O85,'Project info'!$A$37:$B$40,2))),IF(O$38=2,DATE(O85,MONTH($B$9),DAY($B$9)),"")),"")</f>
        <v/>
      </c>
      <c r="P128" s="454" t="str">
        <f>IF(ISNUMBER(P85),IF(P$38=3,DATE(YEAR(P127)+IF(P85=1,1,0),MONTH(VLOOKUP(P85,'Project info'!$A$37:$B$40,2)),DAY(VLOOKUP(P85,'Project info'!$A$37:$B$40,2))),IF(P$38=2,DATE(P85,MONTH($B$9),DAY($B$9)),"")),"")</f>
        <v/>
      </c>
      <c r="Q128" s="454" t="str">
        <f>IF(ISNUMBER(Q85),IF(Q$38=3,DATE(YEAR(Q127)+IF(Q85=1,1,0),MONTH(VLOOKUP(Q85,'Project info'!$A$37:$B$40,2)),DAY(VLOOKUP(Q85,'Project info'!$A$37:$B$40,2))),IF(Q$38=2,DATE(Q85,MONTH($B$9),DAY($B$9)),"")),"")</f>
        <v/>
      </c>
      <c r="R128" s="454" t="str">
        <f>IF(ISNUMBER(R85),IF(R$38=3,DATE(YEAR(R127)+IF(R85=1,1,0),MONTH(VLOOKUP(R85,'Project info'!$A$37:$B$40,2)),DAY(VLOOKUP(R85,'Project info'!$A$37:$B$40,2))),IF(R$38=2,DATE(R85,MONTH($B$9),DAY($B$9)),"")),"")</f>
        <v/>
      </c>
      <c r="S128" s="454" t="str">
        <f>IF(ISNUMBER(S85),IF(S$38=3,DATE(YEAR(S127)+IF(S85=1,1,0),MONTH(VLOOKUP(S85,'Project info'!$A$37:$B$40,2)),DAY(VLOOKUP(S85,'Project info'!$A$37:$B$40,2))),IF(S$38=2,DATE(S85,MONTH($B$9),DAY($B$9)),"")),"")</f>
        <v/>
      </c>
      <c r="T128" s="454" t="str">
        <f>IF(ISNUMBER(T85),IF(T$38=3,DATE(YEAR(T127)+IF(T85=1,1,0),MONTH(VLOOKUP(T85,'Project info'!$A$37:$B$40,2)),DAY(VLOOKUP(T85,'Project info'!$A$37:$B$40,2))),IF(T$38=2,DATE(T85,MONTH($B$9),DAY($B$9)),"")),"")</f>
        <v/>
      </c>
      <c r="U128" s="454" t="str">
        <f>IF(ISNUMBER(U85),IF(U$38=3,DATE(YEAR(U127)+IF(U85=1,1,0),MONTH(VLOOKUP(U85,'Project info'!$A$37:$B$40,2)),DAY(VLOOKUP(U85,'Project info'!$A$37:$B$40,2))),IF(U$38=2,DATE(U85,MONTH($B$9),DAY($B$9)),"")),"")</f>
        <v/>
      </c>
      <c r="V128" s="454" t="str">
        <f>IF(ISNUMBER(V85),IF(V$38=3,DATE(YEAR(V127)+IF(V85=1,1,0),MONTH(VLOOKUP(V85,'Project info'!$A$37:$B$40,2)),DAY(VLOOKUP(V85,'Project info'!$A$37:$B$40,2))),IF(V$38=2,DATE(V85,MONTH($B$9),DAY($B$9)),"")),"")</f>
        <v/>
      </c>
      <c r="W128" s="454" t="str">
        <f>IF(ISNUMBER(W85),IF(W$38=3,DATE(YEAR(W127)+IF(W85=1,1,0),MONTH(VLOOKUP(W85,'Project info'!$A$37:$B$40,2)),DAY(VLOOKUP(W85,'Project info'!$A$37:$B$40,2))),IF(W$38=2,DATE(W85,MONTH($B$9),DAY($B$9)),"")),"")</f>
        <v/>
      </c>
      <c r="X128" s="454" t="str">
        <f>IF(ISNUMBER(X85),IF(X$38=3,DATE(YEAR(X127)+IF(X85=1,1,0),MONTH(VLOOKUP(X85,'Project info'!$A$37:$B$40,2)),DAY(VLOOKUP(X85,'Project info'!$A$37:$B$40,2))),IF(X$38=2,DATE(X85,MONTH($B$9),DAY($B$9)),"")),"")</f>
        <v/>
      </c>
    </row>
    <row r="129" spans="1:24" x14ac:dyDescent="0.2">
      <c r="A129" s="442"/>
      <c r="B129" s="442"/>
      <c r="C129" s="470">
        <v>17</v>
      </c>
      <c r="D129" s="454" t="str">
        <f>IF(ISNUMBER(D86),IF(D$38=3,DATE(YEAR(D128)+IF(D86=1,1,0),MONTH(VLOOKUP(D86,'Project info'!$A$37:$B$40,2)),DAY(VLOOKUP(D86,'Project info'!$A$37:$B$40,2))),IF(D$38=2,DATE(D86,MONTH($B$9),DAY($B$9)),"")),"")</f>
        <v/>
      </c>
      <c r="E129" s="454" t="str">
        <f>IF(ISNUMBER(E86),IF(E$38=3,DATE(YEAR(E128)+IF(E86=1,1,0),MONTH(VLOOKUP(E86,'Project info'!$A$37:$B$40,2)),DAY(VLOOKUP(E86,'Project info'!$A$37:$B$40,2))),IF(E$38=2,DATE(E86,MONTH($B$9),DAY($B$9)),"")),"")</f>
        <v/>
      </c>
      <c r="F129" s="454" t="str">
        <f>IF(ISNUMBER(F86),IF(F$38=3,DATE(YEAR(F128)+IF(F86=1,1,0),MONTH(VLOOKUP(F86,'Project info'!$A$37:$B$40,2)),DAY(VLOOKUP(F86,'Project info'!$A$37:$B$40,2))),IF(F$38=2,DATE(F86,MONTH($B$9),DAY($B$9)),"")),"")</f>
        <v/>
      </c>
      <c r="G129" s="454" t="str">
        <f>IF(ISNUMBER(G86),IF(G$38=3,DATE(YEAR(G128)+IF(G86=1,1,0),MONTH(VLOOKUP(G86,'Project info'!$A$37:$B$40,2)),DAY(VLOOKUP(G86,'Project info'!$A$37:$B$40,2))),IF(G$38=2,DATE(G86,MONTH($B$9),DAY($B$9)),"")),"")</f>
        <v/>
      </c>
      <c r="H129" s="454" t="str">
        <f>IF(ISNUMBER(H86),IF(H$38=3,DATE(YEAR(H128)+IF(H86=1,1,0),MONTH(VLOOKUP(H86,'Project info'!$A$37:$B$40,2)),DAY(VLOOKUP(H86,'Project info'!$A$37:$B$40,2))),IF(H$38=2,DATE(H86,MONTH($B$9),DAY($B$9)),"")),"")</f>
        <v/>
      </c>
      <c r="I129" s="454" t="str">
        <f>IF(ISNUMBER(I86),IF(I$38=3,DATE(YEAR(I128)+IF(I86=1,1,0),MONTH(VLOOKUP(I86,'Project info'!$A$37:$B$40,2)),DAY(VLOOKUP(I86,'Project info'!$A$37:$B$40,2))),IF(I$38=2,DATE(I86,MONTH($B$9),DAY($B$9)),"")),"")</f>
        <v/>
      </c>
      <c r="J129" s="454" t="str">
        <f>IF(ISNUMBER(J86),IF(J$38=3,DATE(YEAR(J128)+IF(J86=1,1,0),MONTH(VLOOKUP(J86,'Project info'!$A$37:$B$40,2)),DAY(VLOOKUP(J86,'Project info'!$A$37:$B$40,2))),IF(J$38=2,DATE(J86,MONTH($B$9),DAY($B$9)),"")),"")</f>
        <v/>
      </c>
      <c r="K129" s="454" t="str">
        <f>IF(ISNUMBER(K86),IF(K$38=3,DATE(YEAR(K128)+IF(K86=1,1,0),MONTH(VLOOKUP(K86,'Project info'!$A$37:$B$40,2)),DAY(VLOOKUP(K86,'Project info'!$A$37:$B$40,2))),IF(K$38=2,DATE(K86,MONTH($B$9),DAY($B$9)),"")),"")</f>
        <v/>
      </c>
      <c r="L129" s="454" t="str">
        <f>IF(ISNUMBER(L86),IF(L$38=3,DATE(YEAR(L128)+IF(L86=1,1,0),MONTH(VLOOKUP(L86,'Project info'!$A$37:$B$40,2)),DAY(VLOOKUP(L86,'Project info'!$A$37:$B$40,2))),IF(L$38=2,DATE(L86,MONTH($B$9),DAY($B$9)),"")),"")</f>
        <v/>
      </c>
      <c r="M129" s="454" t="str">
        <f>IF(ISNUMBER(M86),IF(M$38=3,DATE(YEAR(M128)+IF(M86=1,1,0),MONTH(VLOOKUP(M86,'Project info'!$A$37:$B$40,2)),DAY(VLOOKUP(M86,'Project info'!$A$37:$B$40,2))),IF(M$38=2,DATE(M86,MONTH($B$9),DAY($B$9)),"")),"")</f>
        <v/>
      </c>
      <c r="N129" s="454" t="str">
        <f>IF(ISNUMBER(N86),IF(N$38=3,DATE(YEAR(N128)+IF(N86=1,1,0),MONTH(VLOOKUP(N86,'Project info'!$A$37:$B$40,2)),DAY(VLOOKUP(N86,'Project info'!$A$37:$B$40,2))),IF(N$38=2,DATE(N86,MONTH($B$9),DAY($B$9)),"")),"")</f>
        <v/>
      </c>
      <c r="O129" s="454" t="str">
        <f>IF(ISNUMBER(O86),IF(O$38=3,DATE(YEAR(O128)+IF(O86=1,1,0),MONTH(VLOOKUP(O86,'Project info'!$A$37:$B$40,2)),DAY(VLOOKUP(O86,'Project info'!$A$37:$B$40,2))),IF(O$38=2,DATE(O86,MONTH($B$9),DAY($B$9)),"")),"")</f>
        <v/>
      </c>
      <c r="P129" s="454" t="str">
        <f>IF(ISNUMBER(P86),IF(P$38=3,DATE(YEAR(P128)+IF(P86=1,1,0),MONTH(VLOOKUP(P86,'Project info'!$A$37:$B$40,2)),DAY(VLOOKUP(P86,'Project info'!$A$37:$B$40,2))),IF(P$38=2,DATE(P86,MONTH($B$9),DAY($B$9)),"")),"")</f>
        <v/>
      </c>
      <c r="Q129" s="454" t="str">
        <f>IF(ISNUMBER(Q86),IF(Q$38=3,DATE(YEAR(Q128)+IF(Q86=1,1,0),MONTH(VLOOKUP(Q86,'Project info'!$A$37:$B$40,2)),DAY(VLOOKUP(Q86,'Project info'!$A$37:$B$40,2))),IF(Q$38=2,DATE(Q86,MONTH($B$9),DAY($B$9)),"")),"")</f>
        <v/>
      </c>
      <c r="R129" s="454" t="str">
        <f>IF(ISNUMBER(R86),IF(R$38=3,DATE(YEAR(R128)+IF(R86=1,1,0),MONTH(VLOOKUP(R86,'Project info'!$A$37:$B$40,2)),DAY(VLOOKUP(R86,'Project info'!$A$37:$B$40,2))),IF(R$38=2,DATE(R86,MONTH($B$9),DAY($B$9)),"")),"")</f>
        <v/>
      </c>
      <c r="S129" s="454" t="str">
        <f>IF(ISNUMBER(S86),IF(S$38=3,DATE(YEAR(S128)+IF(S86=1,1,0),MONTH(VLOOKUP(S86,'Project info'!$A$37:$B$40,2)),DAY(VLOOKUP(S86,'Project info'!$A$37:$B$40,2))),IF(S$38=2,DATE(S86,MONTH($B$9),DAY($B$9)),"")),"")</f>
        <v/>
      </c>
      <c r="T129" s="454" t="str">
        <f>IF(ISNUMBER(T86),IF(T$38=3,DATE(YEAR(T128)+IF(T86=1,1,0),MONTH(VLOOKUP(T86,'Project info'!$A$37:$B$40,2)),DAY(VLOOKUP(T86,'Project info'!$A$37:$B$40,2))),IF(T$38=2,DATE(T86,MONTH($B$9),DAY($B$9)),"")),"")</f>
        <v/>
      </c>
      <c r="U129" s="454" t="str">
        <f>IF(ISNUMBER(U86),IF(U$38=3,DATE(YEAR(U128)+IF(U86=1,1,0),MONTH(VLOOKUP(U86,'Project info'!$A$37:$B$40,2)),DAY(VLOOKUP(U86,'Project info'!$A$37:$B$40,2))),IF(U$38=2,DATE(U86,MONTH($B$9),DAY($B$9)),"")),"")</f>
        <v/>
      </c>
      <c r="V129" s="454" t="str">
        <f>IF(ISNUMBER(V86),IF(V$38=3,DATE(YEAR(V128)+IF(V86=1,1,0),MONTH(VLOOKUP(V86,'Project info'!$A$37:$B$40,2)),DAY(VLOOKUP(V86,'Project info'!$A$37:$B$40,2))),IF(V$38=2,DATE(V86,MONTH($B$9),DAY($B$9)),"")),"")</f>
        <v/>
      </c>
      <c r="W129" s="454" t="str">
        <f>IF(ISNUMBER(W86),IF(W$38=3,DATE(YEAR(W128)+IF(W86=1,1,0),MONTH(VLOOKUP(W86,'Project info'!$A$37:$B$40,2)),DAY(VLOOKUP(W86,'Project info'!$A$37:$B$40,2))),IF(W$38=2,DATE(W86,MONTH($B$9),DAY($B$9)),"")),"")</f>
        <v/>
      </c>
      <c r="X129" s="454" t="str">
        <f>IF(ISNUMBER(X86),IF(X$38=3,DATE(YEAR(X128)+IF(X86=1,1,0),MONTH(VLOOKUP(X86,'Project info'!$A$37:$B$40,2)),DAY(VLOOKUP(X86,'Project info'!$A$37:$B$40,2))),IF(X$38=2,DATE(X86,MONTH($B$9),DAY($B$9)),"")),"")</f>
        <v/>
      </c>
    </row>
    <row r="130" spans="1:24" x14ac:dyDescent="0.2">
      <c r="A130" s="442"/>
      <c r="B130" s="442"/>
      <c r="C130" s="470">
        <v>18</v>
      </c>
      <c r="D130" s="454" t="str">
        <f>IF(ISNUMBER(D87),IF(D$38=3,DATE(YEAR(D129)+IF(D87=1,1,0),MONTH(VLOOKUP(D87,'Project info'!$A$37:$B$40,2)),DAY(VLOOKUP(D87,'Project info'!$A$37:$B$40,2))),IF(D$38=2,DATE(D87,MONTH($B$9),DAY($B$9)),"")),"")</f>
        <v/>
      </c>
      <c r="E130" s="454" t="str">
        <f>IF(ISNUMBER(E87),IF(E$38=3,DATE(YEAR(E129)+IF(E87=1,1,0),MONTH(VLOOKUP(E87,'Project info'!$A$37:$B$40,2)),DAY(VLOOKUP(E87,'Project info'!$A$37:$B$40,2))),IF(E$38=2,DATE(E87,MONTH($B$9),DAY($B$9)),"")),"")</f>
        <v/>
      </c>
      <c r="F130" s="454" t="str">
        <f>IF(ISNUMBER(F87),IF(F$38=3,DATE(YEAR(F129)+IF(F87=1,1,0),MONTH(VLOOKUP(F87,'Project info'!$A$37:$B$40,2)),DAY(VLOOKUP(F87,'Project info'!$A$37:$B$40,2))),IF(F$38=2,DATE(F87,MONTH($B$9),DAY($B$9)),"")),"")</f>
        <v/>
      </c>
      <c r="G130" s="454" t="str">
        <f>IF(ISNUMBER(G87),IF(G$38=3,DATE(YEAR(G129)+IF(G87=1,1,0),MONTH(VLOOKUP(G87,'Project info'!$A$37:$B$40,2)),DAY(VLOOKUP(G87,'Project info'!$A$37:$B$40,2))),IF(G$38=2,DATE(G87,MONTH($B$9),DAY($B$9)),"")),"")</f>
        <v/>
      </c>
      <c r="H130" s="454" t="str">
        <f>IF(ISNUMBER(H87),IF(H$38=3,DATE(YEAR(H129)+IF(H87=1,1,0),MONTH(VLOOKUP(H87,'Project info'!$A$37:$B$40,2)),DAY(VLOOKUP(H87,'Project info'!$A$37:$B$40,2))),IF(H$38=2,DATE(H87,MONTH($B$9),DAY($B$9)),"")),"")</f>
        <v/>
      </c>
      <c r="I130" s="454" t="str">
        <f>IF(ISNUMBER(I87),IF(I$38=3,DATE(YEAR(I129)+IF(I87=1,1,0),MONTH(VLOOKUP(I87,'Project info'!$A$37:$B$40,2)),DAY(VLOOKUP(I87,'Project info'!$A$37:$B$40,2))),IF(I$38=2,DATE(I87,MONTH($B$9),DAY($B$9)),"")),"")</f>
        <v/>
      </c>
      <c r="J130" s="454" t="str">
        <f>IF(ISNUMBER(J87),IF(J$38=3,DATE(YEAR(J129)+IF(J87=1,1,0),MONTH(VLOOKUP(J87,'Project info'!$A$37:$B$40,2)),DAY(VLOOKUP(J87,'Project info'!$A$37:$B$40,2))),IF(J$38=2,DATE(J87,MONTH($B$9),DAY($B$9)),"")),"")</f>
        <v/>
      </c>
      <c r="K130" s="454" t="str">
        <f>IF(ISNUMBER(K87),IF(K$38=3,DATE(YEAR(K129)+IF(K87=1,1,0),MONTH(VLOOKUP(K87,'Project info'!$A$37:$B$40,2)),DAY(VLOOKUP(K87,'Project info'!$A$37:$B$40,2))),IF(K$38=2,DATE(K87,MONTH($B$9),DAY($B$9)),"")),"")</f>
        <v/>
      </c>
      <c r="L130" s="454" t="str">
        <f>IF(ISNUMBER(L87),IF(L$38=3,DATE(YEAR(L129)+IF(L87=1,1,0),MONTH(VLOOKUP(L87,'Project info'!$A$37:$B$40,2)),DAY(VLOOKUP(L87,'Project info'!$A$37:$B$40,2))),IF(L$38=2,DATE(L87,MONTH($B$9),DAY($B$9)),"")),"")</f>
        <v/>
      </c>
      <c r="M130" s="454" t="str">
        <f>IF(ISNUMBER(M87),IF(M$38=3,DATE(YEAR(M129)+IF(M87=1,1,0),MONTH(VLOOKUP(M87,'Project info'!$A$37:$B$40,2)),DAY(VLOOKUP(M87,'Project info'!$A$37:$B$40,2))),IF(M$38=2,DATE(M87,MONTH($B$9),DAY($B$9)),"")),"")</f>
        <v/>
      </c>
      <c r="N130" s="454" t="str">
        <f>IF(ISNUMBER(N87),IF(N$38=3,DATE(YEAR(N129)+IF(N87=1,1,0),MONTH(VLOOKUP(N87,'Project info'!$A$37:$B$40,2)),DAY(VLOOKUP(N87,'Project info'!$A$37:$B$40,2))),IF(N$38=2,DATE(N87,MONTH($B$9),DAY($B$9)),"")),"")</f>
        <v/>
      </c>
      <c r="O130" s="454" t="str">
        <f>IF(ISNUMBER(O87),IF(O$38=3,DATE(YEAR(O129)+IF(O87=1,1,0),MONTH(VLOOKUP(O87,'Project info'!$A$37:$B$40,2)),DAY(VLOOKUP(O87,'Project info'!$A$37:$B$40,2))),IF(O$38=2,DATE(O87,MONTH($B$9),DAY($B$9)),"")),"")</f>
        <v/>
      </c>
      <c r="P130" s="454" t="str">
        <f>IF(ISNUMBER(P87),IF(P$38=3,DATE(YEAR(P129)+IF(P87=1,1,0),MONTH(VLOOKUP(P87,'Project info'!$A$37:$B$40,2)),DAY(VLOOKUP(P87,'Project info'!$A$37:$B$40,2))),IF(P$38=2,DATE(P87,MONTH($B$9),DAY($B$9)),"")),"")</f>
        <v/>
      </c>
      <c r="Q130" s="454" t="str">
        <f>IF(ISNUMBER(Q87),IF(Q$38=3,DATE(YEAR(Q129)+IF(Q87=1,1,0),MONTH(VLOOKUP(Q87,'Project info'!$A$37:$B$40,2)),DAY(VLOOKUP(Q87,'Project info'!$A$37:$B$40,2))),IF(Q$38=2,DATE(Q87,MONTH($B$9),DAY($B$9)),"")),"")</f>
        <v/>
      </c>
      <c r="R130" s="454" t="str">
        <f>IF(ISNUMBER(R87),IF(R$38=3,DATE(YEAR(R129)+IF(R87=1,1,0),MONTH(VLOOKUP(R87,'Project info'!$A$37:$B$40,2)),DAY(VLOOKUP(R87,'Project info'!$A$37:$B$40,2))),IF(R$38=2,DATE(R87,MONTH($B$9),DAY($B$9)),"")),"")</f>
        <v/>
      </c>
      <c r="S130" s="454" t="str">
        <f>IF(ISNUMBER(S87),IF(S$38=3,DATE(YEAR(S129)+IF(S87=1,1,0),MONTH(VLOOKUP(S87,'Project info'!$A$37:$B$40,2)),DAY(VLOOKUP(S87,'Project info'!$A$37:$B$40,2))),IF(S$38=2,DATE(S87,MONTH($B$9),DAY($B$9)),"")),"")</f>
        <v/>
      </c>
      <c r="T130" s="454" t="str">
        <f>IF(ISNUMBER(T87),IF(T$38=3,DATE(YEAR(T129)+IF(T87=1,1,0),MONTH(VLOOKUP(T87,'Project info'!$A$37:$B$40,2)),DAY(VLOOKUP(T87,'Project info'!$A$37:$B$40,2))),IF(T$38=2,DATE(T87,MONTH($B$9),DAY($B$9)),"")),"")</f>
        <v/>
      </c>
      <c r="U130" s="454" t="str">
        <f>IF(ISNUMBER(U87),IF(U$38=3,DATE(YEAR(U129)+IF(U87=1,1,0),MONTH(VLOOKUP(U87,'Project info'!$A$37:$B$40,2)),DAY(VLOOKUP(U87,'Project info'!$A$37:$B$40,2))),IF(U$38=2,DATE(U87,MONTH($B$9),DAY($B$9)),"")),"")</f>
        <v/>
      </c>
      <c r="V130" s="454" t="str">
        <f>IF(ISNUMBER(V87),IF(V$38=3,DATE(YEAR(V129)+IF(V87=1,1,0),MONTH(VLOOKUP(V87,'Project info'!$A$37:$B$40,2)),DAY(VLOOKUP(V87,'Project info'!$A$37:$B$40,2))),IF(V$38=2,DATE(V87,MONTH($B$9),DAY($B$9)),"")),"")</f>
        <v/>
      </c>
      <c r="W130" s="454" t="str">
        <f>IF(ISNUMBER(W87),IF(W$38=3,DATE(YEAR(W129)+IF(W87=1,1,0),MONTH(VLOOKUP(W87,'Project info'!$A$37:$B$40,2)),DAY(VLOOKUP(W87,'Project info'!$A$37:$B$40,2))),IF(W$38=2,DATE(W87,MONTH($B$9),DAY($B$9)),"")),"")</f>
        <v/>
      </c>
      <c r="X130" s="454" t="str">
        <f>IF(ISNUMBER(X87),IF(X$38=3,DATE(YEAR(X129)+IF(X87=1,1,0),MONTH(VLOOKUP(X87,'Project info'!$A$37:$B$40,2)),DAY(VLOOKUP(X87,'Project info'!$A$37:$B$40,2))),IF(X$38=2,DATE(X87,MONTH($B$9),DAY($B$9)),"")),"")</f>
        <v/>
      </c>
    </row>
    <row r="131" spans="1:24" x14ac:dyDescent="0.2">
      <c r="A131" s="442"/>
      <c r="B131" s="442"/>
      <c r="C131" s="470">
        <v>19</v>
      </c>
      <c r="D131" s="454" t="str">
        <f>IF(ISNUMBER(D88),IF(D$38=3,DATE(YEAR(D130)+IF(D88=1,1,0),MONTH(VLOOKUP(D88,'Project info'!$A$37:$B$40,2)),DAY(VLOOKUP(D88,'Project info'!$A$37:$B$40,2))),IF(D$38=2,DATE(D88,MONTH($B$9),DAY($B$9)),"")),"")</f>
        <v/>
      </c>
      <c r="E131" s="454" t="str">
        <f>IF(ISNUMBER(E88),IF(E$38=3,DATE(YEAR(E130)+IF(E88=1,1,0),MONTH(VLOOKUP(E88,'Project info'!$A$37:$B$40,2)),DAY(VLOOKUP(E88,'Project info'!$A$37:$B$40,2))),IF(E$38=2,DATE(E88,MONTH($B$9),DAY($B$9)),"")),"")</f>
        <v/>
      </c>
      <c r="F131" s="454" t="str">
        <f>IF(ISNUMBER(F88),IF(F$38=3,DATE(YEAR(F130)+IF(F88=1,1,0),MONTH(VLOOKUP(F88,'Project info'!$A$37:$B$40,2)),DAY(VLOOKUP(F88,'Project info'!$A$37:$B$40,2))),IF(F$38=2,DATE(F88,MONTH($B$9),DAY($B$9)),"")),"")</f>
        <v/>
      </c>
      <c r="G131" s="454" t="str">
        <f>IF(ISNUMBER(G88),IF(G$38=3,DATE(YEAR(G130)+IF(G88=1,1,0),MONTH(VLOOKUP(G88,'Project info'!$A$37:$B$40,2)),DAY(VLOOKUP(G88,'Project info'!$A$37:$B$40,2))),IF(G$38=2,DATE(G88,MONTH($B$9),DAY($B$9)),"")),"")</f>
        <v/>
      </c>
      <c r="H131" s="454" t="str">
        <f>IF(ISNUMBER(H88),IF(H$38=3,DATE(YEAR(H130)+IF(H88=1,1,0),MONTH(VLOOKUP(H88,'Project info'!$A$37:$B$40,2)),DAY(VLOOKUP(H88,'Project info'!$A$37:$B$40,2))),IF(H$38=2,DATE(H88,MONTH($B$9),DAY($B$9)),"")),"")</f>
        <v/>
      </c>
      <c r="I131" s="454" t="str">
        <f>IF(ISNUMBER(I88),IF(I$38=3,DATE(YEAR(I130)+IF(I88=1,1,0),MONTH(VLOOKUP(I88,'Project info'!$A$37:$B$40,2)),DAY(VLOOKUP(I88,'Project info'!$A$37:$B$40,2))),IF(I$38=2,DATE(I88,MONTH($B$9),DAY($B$9)),"")),"")</f>
        <v/>
      </c>
      <c r="J131" s="454" t="str">
        <f>IF(ISNUMBER(J88),IF(J$38=3,DATE(YEAR(J130)+IF(J88=1,1,0),MONTH(VLOOKUP(J88,'Project info'!$A$37:$B$40,2)),DAY(VLOOKUP(J88,'Project info'!$A$37:$B$40,2))),IF(J$38=2,DATE(J88,MONTH($B$9),DAY($B$9)),"")),"")</f>
        <v/>
      </c>
      <c r="K131" s="454" t="str">
        <f>IF(ISNUMBER(K88),IF(K$38=3,DATE(YEAR(K130)+IF(K88=1,1,0),MONTH(VLOOKUP(K88,'Project info'!$A$37:$B$40,2)),DAY(VLOOKUP(K88,'Project info'!$A$37:$B$40,2))),IF(K$38=2,DATE(K88,MONTH($B$9),DAY($B$9)),"")),"")</f>
        <v/>
      </c>
      <c r="L131" s="454" t="str">
        <f>IF(ISNUMBER(L88),IF(L$38=3,DATE(YEAR(L130)+IF(L88=1,1,0),MONTH(VLOOKUP(L88,'Project info'!$A$37:$B$40,2)),DAY(VLOOKUP(L88,'Project info'!$A$37:$B$40,2))),IF(L$38=2,DATE(L88,MONTH($B$9),DAY($B$9)),"")),"")</f>
        <v/>
      </c>
      <c r="M131" s="454" t="str">
        <f>IF(ISNUMBER(M88),IF(M$38=3,DATE(YEAR(M130)+IF(M88=1,1,0),MONTH(VLOOKUP(M88,'Project info'!$A$37:$B$40,2)),DAY(VLOOKUP(M88,'Project info'!$A$37:$B$40,2))),IF(M$38=2,DATE(M88,MONTH($B$9),DAY($B$9)),"")),"")</f>
        <v/>
      </c>
      <c r="N131" s="454" t="str">
        <f>IF(ISNUMBER(N88),IF(N$38=3,DATE(YEAR(N130)+IF(N88=1,1,0),MONTH(VLOOKUP(N88,'Project info'!$A$37:$B$40,2)),DAY(VLOOKUP(N88,'Project info'!$A$37:$B$40,2))),IF(N$38=2,DATE(N88,MONTH($B$9),DAY($B$9)),"")),"")</f>
        <v/>
      </c>
      <c r="O131" s="454" t="str">
        <f>IF(ISNUMBER(O88),IF(O$38=3,DATE(YEAR(O130)+IF(O88=1,1,0),MONTH(VLOOKUP(O88,'Project info'!$A$37:$B$40,2)),DAY(VLOOKUP(O88,'Project info'!$A$37:$B$40,2))),IF(O$38=2,DATE(O88,MONTH($B$9),DAY($B$9)),"")),"")</f>
        <v/>
      </c>
      <c r="P131" s="454" t="str">
        <f>IF(ISNUMBER(P88),IF(P$38=3,DATE(YEAR(P130)+IF(P88=1,1,0),MONTH(VLOOKUP(P88,'Project info'!$A$37:$B$40,2)),DAY(VLOOKUP(P88,'Project info'!$A$37:$B$40,2))),IF(P$38=2,DATE(P88,MONTH($B$9),DAY($B$9)),"")),"")</f>
        <v/>
      </c>
      <c r="Q131" s="454" t="str">
        <f>IF(ISNUMBER(Q88),IF(Q$38=3,DATE(YEAR(Q130)+IF(Q88=1,1,0),MONTH(VLOOKUP(Q88,'Project info'!$A$37:$B$40,2)),DAY(VLOOKUP(Q88,'Project info'!$A$37:$B$40,2))),IF(Q$38=2,DATE(Q88,MONTH($B$9),DAY($B$9)),"")),"")</f>
        <v/>
      </c>
      <c r="R131" s="454" t="str">
        <f>IF(ISNUMBER(R88),IF(R$38=3,DATE(YEAR(R130)+IF(R88=1,1,0),MONTH(VLOOKUP(R88,'Project info'!$A$37:$B$40,2)),DAY(VLOOKUP(R88,'Project info'!$A$37:$B$40,2))),IF(R$38=2,DATE(R88,MONTH($B$9),DAY($B$9)),"")),"")</f>
        <v/>
      </c>
      <c r="S131" s="454" t="str">
        <f>IF(ISNUMBER(S88),IF(S$38=3,DATE(YEAR(S130)+IF(S88=1,1,0),MONTH(VLOOKUP(S88,'Project info'!$A$37:$B$40,2)),DAY(VLOOKUP(S88,'Project info'!$A$37:$B$40,2))),IF(S$38=2,DATE(S88,MONTH($B$9),DAY($B$9)),"")),"")</f>
        <v/>
      </c>
      <c r="T131" s="454" t="str">
        <f>IF(ISNUMBER(T88),IF(T$38=3,DATE(YEAR(T130)+IF(T88=1,1,0),MONTH(VLOOKUP(T88,'Project info'!$A$37:$B$40,2)),DAY(VLOOKUP(T88,'Project info'!$A$37:$B$40,2))),IF(T$38=2,DATE(T88,MONTH($B$9),DAY($B$9)),"")),"")</f>
        <v/>
      </c>
      <c r="U131" s="454" t="str">
        <f>IF(ISNUMBER(U88),IF(U$38=3,DATE(YEAR(U130)+IF(U88=1,1,0),MONTH(VLOOKUP(U88,'Project info'!$A$37:$B$40,2)),DAY(VLOOKUP(U88,'Project info'!$A$37:$B$40,2))),IF(U$38=2,DATE(U88,MONTH($B$9),DAY($B$9)),"")),"")</f>
        <v/>
      </c>
      <c r="V131" s="454" t="str">
        <f>IF(ISNUMBER(V88),IF(V$38=3,DATE(YEAR(V130)+IF(V88=1,1,0),MONTH(VLOOKUP(V88,'Project info'!$A$37:$B$40,2)),DAY(VLOOKUP(V88,'Project info'!$A$37:$B$40,2))),IF(V$38=2,DATE(V88,MONTH($B$9),DAY($B$9)),"")),"")</f>
        <v/>
      </c>
      <c r="W131" s="454" t="str">
        <f>IF(ISNUMBER(W88),IF(W$38=3,DATE(YEAR(W130)+IF(W88=1,1,0),MONTH(VLOOKUP(W88,'Project info'!$A$37:$B$40,2)),DAY(VLOOKUP(W88,'Project info'!$A$37:$B$40,2))),IF(W$38=2,DATE(W88,MONTH($B$9),DAY($B$9)),"")),"")</f>
        <v/>
      </c>
      <c r="X131" s="454" t="str">
        <f>IF(ISNUMBER(X88),IF(X$38=3,DATE(YEAR(X130)+IF(X88=1,1,0),MONTH(VLOOKUP(X88,'Project info'!$A$37:$B$40,2)),DAY(VLOOKUP(X88,'Project info'!$A$37:$B$40,2))),IF(X$38=2,DATE(X88,MONTH($B$9),DAY($B$9)),"")),"")</f>
        <v/>
      </c>
    </row>
    <row r="132" spans="1:24" x14ac:dyDescent="0.2">
      <c r="A132" s="442"/>
      <c r="B132" s="442"/>
      <c r="C132" s="470">
        <v>20</v>
      </c>
      <c r="D132" s="454" t="str">
        <f>IF(ISNUMBER(D89),IF(D$38=3,DATE(YEAR(D131)+IF(D89=1,1,0),MONTH(VLOOKUP(D89,'Project info'!$A$37:$B$40,2)),DAY(VLOOKUP(D89,'Project info'!$A$37:$B$40,2))),IF(D$38=2,DATE(D89,MONTH($B$9),DAY($B$9)),"")),"")</f>
        <v/>
      </c>
      <c r="E132" s="454" t="str">
        <f>IF(ISNUMBER(E89),IF(E$38=3,DATE(YEAR(E131)+IF(E89=1,1,0),MONTH(VLOOKUP(E89,'Project info'!$A$37:$B$40,2)),DAY(VLOOKUP(E89,'Project info'!$A$37:$B$40,2))),IF(E$38=2,DATE(E89,MONTH($B$9),DAY($B$9)),"")),"")</f>
        <v/>
      </c>
      <c r="F132" s="454" t="str">
        <f>IF(ISNUMBER(F89),IF(F$38=3,DATE(YEAR(F131)+IF(F89=1,1,0),MONTH(VLOOKUP(F89,'Project info'!$A$37:$B$40,2)),DAY(VLOOKUP(F89,'Project info'!$A$37:$B$40,2))),IF(F$38=2,DATE(F89,MONTH($B$9),DAY($B$9)),"")),"")</f>
        <v/>
      </c>
      <c r="G132" s="454" t="str">
        <f>IF(ISNUMBER(G89),IF(G$38=3,DATE(YEAR(G131)+IF(G89=1,1,0),MONTH(VLOOKUP(G89,'Project info'!$A$37:$B$40,2)),DAY(VLOOKUP(G89,'Project info'!$A$37:$B$40,2))),IF(G$38=2,DATE(G89,MONTH($B$9),DAY($B$9)),"")),"")</f>
        <v/>
      </c>
      <c r="H132" s="454" t="str">
        <f>IF(ISNUMBER(H89),IF(H$38=3,DATE(YEAR(H131)+IF(H89=1,1,0),MONTH(VLOOKUP(H89,'Project info'!$A$37:$B$40,2)),DAY(VLOOKUP(H89,'Project info'!$A$37:$B$40,2))),IF(H$38=2,DATE(H89,MONTH($B$9),DAY($B$9)),"")),"")</f>
        <v/>
      </c>
      <c r="I132" s="454" t="str">
        <f>IF(ISNUMBER(I89),IF(I$38=3,DATE(YEAR(I131)+IF(I89=1,1,0),MONTH(VLOOKUP(I89,'Project info'!$A$37:$B$40,2)),DAY(VLOOKUP(I89,'Project info'!$A$37:$B$40,2))),IF(I$38=2,DATE(I89,MONTH($B$9),DAY($B$9)),"")),"")</f>
        <v/>
      </c>
      <c r="J132" s="454" t="str">
        <f>IF(ISNUMBER(J89),IF(J$38=3,DATE(YEAR(J131)+IF(J89=1,1,0),MONTH(VLOOKUP(J89,'Project info'!$A$37:$B$40,2)),DAY(VLOOKUP(J89,'Project info'!$A$37:$B$40,2))),IF(J$38=2,DATE(J89,MONTH($B$9),DAY($B$9)),"")),"")</f>
        <v/>
      </c>
      <c r="K132" s="454" t="str">
        <f>IF(ISNUMBER(K89),IF(K$38=3,DATE(YEAR(K131)+IF(K89=1,1,0),MONTH(VLOOKUP(K89,'Project info'!$A$37:$B$40,2)),DAY(VLOOKUP(K89,'Project info'!$A$37:$B$40,2))),IF(K$38=2,DATE(K89,MONTH($B$9),DAY($B$9)),"")),"")</f>
        <v/>
      </c>
      <c r="L132" s="454" t="str">
        <f>IF(ISNUMBER(L89),IF(L$38=3,DATE(YEAR(L131)+IF(L89=1,1,0),MONTH(VLOOKUP(L89,'Project info'!$A$37:$B$40,2)),DAY(VLOOKUP(L89,'Project info'!$A$37:$B$40,2))),IF(L$38=2,DATE(L89,MONTH($B$9),DAY($B$9)),"")),"")</f>
        <v/>
      </c>
      <c r="M132" s="454" t="str">
        <f>IF(ISNUMBER(M89),IF(M$38=3,DATE(YEAR(M131)+IF(M89=1,1,0),MONTH(VLOOKUP(M89,'Project info'!$A$37:$B$40,2)),DAY(VLOOKUP(M89,'Project info'!$A$37:$B$40,2))),IF(M$38=2,DATE(M89,MONTH($B$9),DAY($B$9)),"")),"")</f>
        <v/>
      </c>
      <c r="N132" s="454" t="str">
        <f>IF(ISNUMBER(N89),IF(N$38=3,DATE(YEAR(N131)+IF(N89=1,1,0),MONTH(VLOOKUP(N89,'Project info'!$A$37:$B$40,2)),DAY(VLOOKUP(N89,'Project info'!$A$37:$B$40,2))),IF(N$38=2,DATE(N89,MONTH($B$9),DAY($B$9)),"")),"")</f>
        <v/>
      </c>
      <c r="O132" s="454" t="str">
        <f>IF(ISNUMBER(O89),IF(O$38=3,DATE(YEAR(O131)+IF(O89=1,1,0),MONTH(VLOOKUP(O89,'Project info'!$A$37:$B$40,2)),DAY(VLOOKUP(O89,'Project info'!$A$37:$B$40,2))),IF(O$38=2,DATE(O89,MONTH($B$9),DAY($B$9)),"")),"")</f>
        <v/>
      </c>
      <c r="P132" s="454" t="str">
        <f>IF(ISNUMBER(P89),IF(P$38=3,DATE(YEAR(P131)+IF(P89=1,1,0),MONTH(VLOOKUP(P89,'Project info'!$A$37:$B$40,2)),DAY(VLOOKUP(P89,'Project info'!$A$37:$B$40,2))),IF(P$38=2,DATE(P89,MONTH($B$9),DAY($B$9)),"")),"")</f>
        <v/>
      </c>
      <c r="Q132" s="454" t="str">
        <f>IF(ISNUMBER(Q89),IF(Q$38=3,DATE(YEAR(Q131)+IF(Q89=1,1,0),MONTH(VLOOKUP(Q89,'Project info'!$A$37:$B$40,2)),DAY(VLOOKUP(Q89,'Project info'!$A$37:$B$40,2))),IF(Q$38=2,DATE(Q89,MONTH($B$9),DAY($B$9)),"")),"")</f>
        <v/>
      </c>
      <c r="R132" s="454" t="str">
        <f>IF(ISNUMBER(R89),IF(R$38=3,DATE(YEAR(R131)+IF(R89=1,1,0),MONTH(VLOOKUP(R89,'Project info'!$A$37:$B$40,2)),DAY(VLOOKUP(R89,'Project info'!$A$37:$B$40,2))),IF(R$38=2,DATE(R89,MONTH($B$9),DAY($B$9)),"")),"")</f>
        <v/>
      </c>
      <c r="S132" s="454" t="str">
        <f>IF(ISNUMBER(S89),IF(S$38=3,DATE(YEAR(S131)+IF(S89=1,1,0),MONTH(VLOOKUP(S89,'Project info'!$A$37:$B$40,2)),DAY(VLOOKUP(S89,'Project info'!$A$37:$B$40,2))),IF(S$38=2,DATE(S89,MONTH($B$9),DAY($B$9)),"")),"")</f>
        <v/>
      </c>
      <c r="T132" s="454" t="str">
        <f>IF(ISNUMBER(T89),IF(T$38=3,DATE(YEAR(T131)+IF(T89=1,1,0),MONTH(VLOOKUP(T89,'Project info'!$A$37:$B$40,2)),DAY(VLOOKUP(T89,'Project info'!$A$37:$B$40,2))),IF(T$38=2,DATE(T89,MONTH($B$9),DAY($B$9)),"")),"")</f>
        <v/>
      </c>
      <c r="U132" s="454" t="str">
        <f>IF(ISNUMBER(U89),IF(U$38=3,DATE(YEAR(U131)+IF(U89=1,1,0),MONTH(VLOOKUP(U89,'Project info'!$A$37:$B$40,2)),DAY(VLOOKUP(U89,'Project info'!$A$37:$B$40,2))),IF(U$38=2,DATE(U89,MONTH($B$9),DAY($B$9)),"")),"")</f>
        <v/>
      </c>
      <c r="V132" s="454" t="str">
        <f>IF(ISNUMBER(V89),IF(V$38=3,DATE(YEAR(V131)+IF(V89=1,1,0),MONTH(VLOOKUP(V89,'Project info'!$A$37:$B$40,2)),DAY(VLOOKUP(V89,'Project info'!$A$37:$B$40,2))),IF(V$38=2,DATE(V89,MONTH($B$9),DAY($B$9)),"")),"")</f>
        <v/>
      </c>
      <c r="W132" s="454" t="str">
        <f>IF(ISNUMBER(W89),IF(W$38=3,DATE(YEAR(W131)+IF(W89=1,1,0),MONTH(VLOOKUP(W89,'Project info'!$A$37:$B$40,2)),DAY(VLOOKUP(W89,'Project info'!$A$37:$B$40,2))),IF(W$38=2,DATE(W89,MONTH($B$9),DAY($B$9)),"")),"")</f>
        <v/>
      </c>
      <c r="X132" s="454" t="str">
        <f>IF(ISNUMBER(X89),IF(X$38=3,DATE(YEAR(X131)+IF(X89=1,1,0),MONTH(VLOOKUP(X89,'Project info'!$A$37:$B$40,2)),DAY(VLOOKUP(X89,'Project info'!$A$37:$B$40,2))),IF(X$38=2,DATE(X89,MONTH($B$9),DAY($B$9)),"")),"")</f>
        <v/>
      </c>
    </row>
    <row r="133" spans="1:24" x14ac:dyDescent="0.2">
      <c r="A133" s="442"/>
      <c r="B133" s="442"/>
      <c r="C133" s="470">
        <v>21</v>
      </c>
      <c r="D133" s="454" t="str">
        <f>IF(ISNUMBER(D90),IF(D$38=3,DATE(YEAR(D132)+IF(D90=1,1,0),MONTH(VLOOKUP(D90,'Project info'!$A$37:$B$40,2)),DAY(VLOOKUP(D90,'Project info'!$A$37:$B$40,2))),IF(D$38=2,DATE(D90,MONTH($B$9),DAY($B$9)),"")),"")</f>
        <v/>
      </c>
      <c r="E133" s="454" t="str">
        <f>IF(ISNUMBER(E90),IF(E$38=3,DATE(YEAR(E132)+IF(E90=1,1,0),MONTH(VLOOKUP(E90,'Project info'!$A$37:$B$40,2)),DAY(VLOOKUP(E90,'Project info'!$A$37:$B$40,2))),IF(E$38=2,DATE(E90,MONTH($B$9),DAY($B$9)),"")),"")</f>
        <v/>
      </c>
      <c r="F133" s="454" t="str">
        <f>IF(ISNUMBER(F90),IF(F$38=3,DATE(YEAR(F132)+IF(F90=1,1,0),MONTH(VLOOKUP(F90,'Project info'!$A$37:$B$40,2)),DAY(VLOOKUP(F90,'Project info'!$A$37:$B$40,2))),IF(F$38=2,DATE(F90,MONTH($B$9),DAY($B$9)),"")),"")</f>
        <v/>
      </c>
      <c r="G133" s="454" t="str">
        <f>IF(ISNUMBER(G90),IF(G$38=3,DATE(YEAR(G132)+IF(G90=1,1,0),MONTH(VLOOKUP(G90,'Project info'!$A$37:$B$40,2)),DAY(VLOOKUP(G90,'Project info'!$A$37:$B$40,2))),IF(G$38=2,DATE(G90,MONTH($B$9),DAY($B$9)),"")),"")</f>
        <v/>
      </c>
      <c r="H133" s="454" t="str">
        <f>IF(ISNUMBER(H90),IF(H$38=3,DATE(YEAR(H132)+IF(H90=1,1,0),MONTH(VLOOKUP(H90,'Project info'!$A$37:$B$40,2)),DAY(VLOOKUP(H90,'Project info'!$A$37:$B$40,2))),IF(H$38=2,DATE(H90,MONTH($B$9),DAY($B$9)),"")),"")</f>
        <v/>
      </c>
      <c r="I133" s="454" t="str">
        <f>IF(ISNUMBER(I90),IF(I$38=3,DATE(YEAR(I132)+IF(I90=1,1,0),MONTH(VLOOKUP(I90,'Project info'!$A$37:$B$40,2)),DAY(VLOOKUP(I90,'Project info'!$A$37:$B$40,2))),IF(I$38=2,DATE(I90,MONTH($B$9),DAY($B$9)),"")),"")</f>
        <v/>
      </c>
      <c r="J133" s="454" t="str">
        <f>IF(ISNUMBER(J90),IF(J$38=3,DATE(YEAR(J132)+IF(J90=1,1,0),MONTH(VLOOKUP(J90,'Project info'!$A$37:$B$40,2)),DAY(VLOOKUP(J90,'Project info'!$A$37:$B$40,2))),IF(J$38=2,DATE(J90,MONTH($B$9),DAY($B$9)),"")),"")</f>
        <v/>
      </c>
      <c r="K133" s="454" t="str">
        <f>IF(ISNUMBER(K90),IF(K$38=3,DATE(YEAR(K132)+IF(K90=1,1,0),MONTH(VLOOKUP(K90,'Project info'!$A$37:$B$40,2)),DAY(VLOOKUP(K90,'Project info'!$A$37:$B$40,2))),IF(K$38=2,DATE(K90,MONTH($B$9),DAY($B$9)),"")),"")</f>
        <v/>
      </c>
      <c r="L133" s="454" t="str">
        <f>IF(ISNUMBER(L90),IF(L$38=3,DATE(YEAR(L132)+IF(L90=1,1,0),MONTH(VLOOKUP(L90,'Project info'!$A$37:$B$40,2)),DAY(VLOOKUP(L90,'Project info'!$A$37:$B$40,2))),IF(L$38=2,DATE(L90,MONTH($B$9),DAY($B$9)),"")),"")</f>
        <v/>
      </c>
      <c r="M133" s="454" t="str">
        <f>IF(ISNUMBER(M90),IF(M$38=3,DATE(YEAR(M132)+IF(M90=1,1,0),MONTH(VLOOKUP(M90,'Project info'!$A$37:$B$40,2)),DAY(VLOOKUP(M90,'Project info'!$A$37:$B$40,2))),IF(M$38=2,DATE(M90,MONTH($B$9),DAY($B$9)),"")),"")</f>
        <v/>
      </c>
      <c r="N133" s="454" t="str">
        <f>IF(ISNUMBER(N90),IF(N$38=3,DATE(YEAR(N132)+IF(N90=1,1,0),MONTH(VLOOKUP(N90,'Project info'!$A$37:$B$40,2)),DAY(VLOOKUP(N90,'Project info'!$A$37:$B$40,2))),IF(N$38=2,DATE(N90,MONTH($B$9),DAY($B$9)),"")),"")</f>
        <v/>
      </c>
      <c r="O133" s="454" t="str">
        <f>IF(ISNUMBER(O90),IF(O$38=3,DATE(YEAR(O132)+IF(O90=1,1,0),MONTH(VLOOKUP(O90,'Project info'!$A$37:$B$40,2)),DAY(VLOOKUP(O90,'Project info'!$A$37:$B$40,2))),IF(O$38=2,DATE(O90,MONTH($B$9),DAY($B$9)),"")),"")</f>
        <v/>
      </c>
      <c r="P133" s="454" t="str">
        <f>IF(ISNUMBER(P90),IF(P$38=3,DATE(YEAR(P132)+IF(P90=1,1,0),MONTH(VLOOKUP(P90,'Project info'!$A$37:$B$40,2)),DAY(VLOOKUP(P90,'Project info'!$A$37:$B$40,2))),IF(P$38=2,DATE(P90,MONTH($B$9),DAY($B$9)),"")),"")</f>
        <v/>
      </c>
      <c r="Q133" s="454" t="str">
        <f>IF(ISNUMBER(Q90),IF(Q$38=3,DATE(YEAR(Q132)+IF(Q90=1,1,0),MONTH(VLOOKUP(Q90,'Project info'!$A$37:$B$40,2)),DAY(VLOOKUP(Q90,'Project info'!$A$37:$B$40,2))),IF(Q$38=2,DATE(Q90,MONTH($B$9),DAY($B$9)),"")),"")</f>
        <v/>
      </c>
      <c r="R133" s="454" t="str">
        <f>IF(ISNUMBER(R90),IF(R$38=3,DATE(YEAR(R132)+IF(R90=1,1,0),MONTH(VLOOKUP(R90,'Project info'!$A$37:$B$40,2)),DAY(VLOOKUP(R90,'Project info'!$A$37:$B$40,2))),IF(R$38=2,DATE(R90,MONTH($B$9),DAY($B$9)),"")),"")</f>
        <v/>
      </c>
      <c r="S133" s="454" t="str">
        <f>IF(ISNUMBER(S90),IF(S$38=3,DATE(YEAR(S132)+IF(S90=1,1,0),MONTH(VLOOKUP(S90,'Project info'!$A$37:$B$40,2)),DAY(VLOOKUP(S90,'Project info'!$A$37:$B$40,2))),IF(S$38=2,DATE(S90,MONTH($B$9),DAY($B$9)),"")),"")</f>
        <v/>
      </c>
      <c r="T133" s="454" t="str">
        <f>IF(ISNUMBER(T90),IF(T$38=3,DATE(YEAR(T132)+IF(T90=1,1,0),MONTH(VLOOKUP(T90,'Project info'!$A$37:$B$40,2)),DAY(VLOOKUP(T90,'Project info'!$A$37:$B$40,2))),IF(T$38=2,DATE(T90,MONTH($B$9),DAY($B$9)),"")),"")</f>
        <v/>
      </c>
      <c r="U133" s="454" t="str">
        <f>IF(ISNUMBER(U90),IF(U$38=3,DATE(YEAR(U132)+IF(U90=1,1,0),MONTH(VLOOKUP(U90,'Project info'!$A$37:$B$40,2)),DAY(VLOOKUP(U90,'Project info'!$A$37:$B$40,2))),IF(U$38=2,DATE(U90,MONTH($B$9),DAY($B$9)),"")),"")</f>
        <v/>
      </c>
      <c r="V133" s="454" t="str">
        <f>IF(ISNUMBER(V90),IF(V$38=3,DATE(YEAR(V132)+IF(V90=1,1,0),MONTH(VLOOKUP(V90,'Project info'!$A$37:$B$40,2)),DAY(VLOOKUP(V90,'Project info'!$A$37:$B$40,2))),IF(V$38=2,DATE(V90,MONTH($B$9),DAY($B$9)),"")),"")</f>
        <v/>
      </c>
      <c r="W133" s="454" t="str">
        <f>IF(ISNUMBER(W90),IF(W$38=3,DATE(YEAR(W132)+IF(W90=1,1,0),MONTH(VLOOKUP(W90,'Project info'!$A$37:$B$40,2)),DAY(VLOOKUP(W90,'Project info'!$A$37:$B$40,2))),IF(W$38=2,DATE(W90,MONTH($B$9),DAY($B$9)),"")),"")</f>
        <v/>
      </c>
      <c r="X133" s="454" t="str">
        <f>IF(ISNUMBER(X90),IF(X$38=3,DATE(YEAR(X132)+IF(X90=1,1,0),MONTH(VLOOKUP(X90,'Project info'!$A$37:$B$40,2)),DAY(VLOOKUP(X90,'Project info'!$A$37:$B$40,2))),IF(X$38=2,DATE(X90,MONTH($B$9),DAY($B$9)),"")),"")</f>
        <v/>
      </c>
    </row>
    <row r="134" spans="1:24" x14ac:dyDescent="0.2">
      <c r="A134" s="442"/>
      <c r="B134" s="442"/>
      <c r="C134" s="470">
        <v>22</v>
      </c>
      <c r="D134" s="454" t="str">
        <f>IF(ISNUMBER(D91),IF(D$38=3,DATE(YEAR(D133)+IF(D91=1,1,0),MONTH(VLOOKUP(D91,'Project info'!$A$37:$B$40,2)),DAY(VLOOKUP(D91,'Project info'!$A$37:$B$40,2))),IF(D$38=2,DATE(D91,MONTH($B$9),DAY($B$9)),"")),"")</f>
        <v/>
      </c>
      <c r="E134" s="454" t="str">
        <f>IF(ISNUMBER(E91),IF(E$38=3,DATE(YEAR(E133)+IF(E91=1,1,0),MONTH(VLOOKUP(E91,'Project info'!$A$37:$B$40,2)),DAY(VLOOKUP(E91,'Project info'!$A$37:$B$40,2))),IF(E$38=2,DATE(E91,MONTH($B$9),DAY($B$9)),"")),"")</f>
        <v/>
      </c>
      <c r="F134" s="454" t="str">
        <f>IF(ISNUMBER(F91),IF(F$38=3,DATE(YEAR(F133)+IF(F91=1,1,0),MONTH(VLOOKUP(F91,'Project info'!$A$37:$B$40,2)),DAY(VLOOKUP(F91,'Project info'!$A$37:$B$40,2))),IF(F$38=2,DATE(F91,MONTH($B$9),DAY($B$9)),"")),"")</f>
        <v/>
      </c>
      <c r="G134" s="454" t="str">
        <f>IF(ISNUMBER(G91),IF(G$38=3,DATE(YEAR(G133)+IF(G91=1,1,0),MONTH(VLOOKUP(G91,'Project info'!$A$37:$B$40,2)),DAY(VLOOKUP(G91,'Project info'!$A$37:$B$40,2))),IF(G$38=2,DATE(G91,MONTH($B$9),DAY($B$9)),"")),"")</f>
        <v/>
      </c>
      <c r="H134" s="454" t="str">
        <f>IF(ISNUMBER(H91),IF(H$38=3,DATE(YEAR(H133)+IF(H91=1,1,0),MONTH(VLOOKUP(H91,'Project info'!$A$37:$B$40,2)),DAY(VLOOKUP(H91,'Project info'!$A$37:$B$40,2))),IF(H$38=2,DATE(H91,MONTH($B$9),DAY($B$9)),"")),"")</f>
        <v/>
      </c>
      <c r="I134" s="454" t="str">
        <f>IF(ISNUMBER(I91),IF(I$38=3,DATE(YEAR(I133)+IF(I91=1,1,0),MONTH(VLOOKUP(I91,'Project info'!$A$37:$B$40,2)),DAY(VLOOKUP(I91,'Project info'!$A$37:$B$40,2))),IF(I$38=2,DATE(I91,MONTH($B$9),DAY($B$9)),"")),"")</f>
        <v/>
      </c>
      <c r="J134" s="454" t="str">
        <f>IF(ISNUMBER(J91),IF(J$38=3,DATE(YEAR(J133)+IF(J91=1,1,0),MONTH(VLOOKUP(J91,'Project info'!$A$37:$B$40,2)),DAY(VLOOKUP(J91,'Project info'!$A$37:$B$40,2))),IF(J$38=2,DATE(J91,MONTH($B$9),DAY($B$9)),"")),"")</f>
        <v/>
      </c>
      <c r="K134" s="454" t="str">
        <f>IF(ISNUMBER(K91),IF(K$38=3,DATE(YEAR(K133)+IF(K91=1,1,0),MONTH(VLOOKUP(K91,'Project info'!$A$37:$B$40,2)),DAY(VLOOKUP(K91,'Project info'!$A$37:$B$40,2))),IF(K$38=2,DATE(K91,MONTH($B$9),DAY($B$9)),"")),"")</f>
        <v/>
      </c>
      <c r="L134" s="454" t="str">
        <f>IF(ISNUMBER(L91),IF(L$38=3,DATE(YEAR(L133)+IF(L91=1,1,0),MONTH(VLOOKUP(L91,'Project info'!$A$37:$B$40,2)),DAY(VLOOKUP(L91,'Project info'!$A$37:$B$40,2))),IF(L$38=2,DATE(L91,MONTH($B$9),DAY($B$9)),"")),"")</f>
        <v/>
      </c>
      <c r="M134" s="454" t="str">
        <f>IF(ISNUMBER(M91),IF(M$38=3,DATE(YEAR(M133)+IF(M91=1,1,0),MONTH(VLOOKUP(M91,'Project info'!$A$37:$B$40,2)),DAY(VLOOKUP(M91,'Project info'!$A$37:$B$40,2))),IF(M$38=2,DATE(M91,MONTH($B$9),DAY($B$9)),"")),"")</f>
        <v/>
      </c>
      <c r="N134" s="454" t="str">
        <f>IF(ISNUMBER(N91),IF(N$38=3,DATE(YEAR(N133)+IF(N91=1,1,0),MONTH(VLOOKUP(N91,'Project info'!$A$37:$B$40,2)),DAY(VLOOKUP(N91,'Project info'!$A$37:$B$40,2))),IF(N$38=2,DATE(N91,MONTH($B$9),DAY($B$9)),"")),"")</f>
        <v/>
      </c>
      <c r="O134" s="454" t="str">
        <f>IF(ISNUMBER(O91),IF(O$38=3,DATE(YEAR(O133)+IF(O91=1,1,0),MONTH(VLOOKUP(O91,'Project info'!$A$37:$B$40,2)),DAY(VLOOKUP(O91,'Project info'!$A$37:$B$40,2))),IF(O$38=2,DATE(O91,MONTH($B$9),DAY($B$9)),"")),"")</f>
        <v/>
      </c>
      <c r="P134" s="454" t="str">
        <f>IF(ISNUMBER(P91),IF(P$38=3,DATE(YEAR(P133)+IF(P91=1,1,0),MONTH(VLOOKUP(P91,'Project info'!$A$37:$B$40,2)),DAY(VLOOKUP(P91,'Project info'!$A$37:$B$40,2))),IF(P$38=2,DATE(P91,MONTH($B$9),DAY($B$9)),"")),"")</f>
        <v/>
      </c>
      <c r="Q134" s="454" t="str">
        <f>IF(ISNUMBER(Q91),IF(Q$38=3,DATE(YEAR(Q133)+IF(Q91=1,1,0),MONTH(VLOOKUP(Q91,'Project info'!$A$37:$B$40,2)),DAY(VLOOKUP(Q91,'Project info'!$A$37:$B$40,2))),IF(Q$38=2,DATE(Q91,MONTH($B$9),DAY($B$9)),"")),"")</f>
        <v/>
      </c>
      <c r="R134" s="454" t="str">
        <f>IF(ISNUMBER(R91),IF(R$38=3,DATE(YEAR(R133)+IF(R91=1,1,0),MONTH(VLOOKUP(R91,'Project info'!$A$37:$B$40,2)),DAY(VLOOKUP(R91,'Project info'!$A$37:$B$40,2))),IF(R$38=2,DATE(R91,MONTH($B$9),DAY($B$9)),"")),"")</f>
        <v/>
      </c>
      <c r="S134" s="454" t="str">
        <f>IF(ISNUMBER(S91),IF(S$38=3,DATE(YEAR(S133)+IF(S91=1,1,0),MONTH(VLOOKUP(S91,'Project info'!$A$37:$B$40,2)),DAY(VLOOKUP(S91,'Project info'!$A$37:$B$40,2))),IF(S$38=2,DATE(S91,MONTH($B$9),DAY($B$9)),"")),"")</f>
        <v/>
      </c>
      <c r="T134" s="454" t="str">
        <f>IF(ISNUMBER(T91),IF(T$38=3,DATE(YEAR(T133)+IF(T91=1,1,0),MONTH(VLOOKUP(T91,'Project info'!$A$37:$B$40,2)),DAY(VLOOKUP(T91,'Project info'!$A$37:$B$40,2))),IF(T$38=2,DATE(T91,MONTH($B$9),DAY($B$9)),"")),"")</f>
        <v/>
      </c>
      <c r="U134" s="454" t="str">
        <f>IF(ISNUMBER(U91),IF(U$38=3,DATE(YEAR(U133)+IF(U91=1,1,0),MONTH(VLOOKUP(U91,'Project info'!$A$37:$B$40,2)),DAY(VLOOKUP(U91,'Project info'!$A$37:$B$40,2))),IF(U$38=2,DATE(U91,MONTH($B$9),DAY($B$9)),"")),"")</f>
        <v/>
      </c>
      <c r="V134" s="454" t="str">
        <f>IF(ISNUMBER(V91),IF(V$38=3,DATE(YEAR(V133)+IF(V91=1,1,0),MONTH(VLOOKUP(V91,'Project info'!$A$37:$B$40,2)),DAY(VLOOKUP(V91,'Project info'!$A$37:$B$40,2))),IF(V$38=2,DATE(V91,MONTH($B$9),DAY($B$9)),"")),"")</f>
        <v/>
      </c>
      <c r="W134" s="454" t="str">
        <f>IF(ISNUMBER(W91),IF(W$38=3,DATE(YEAR(W133)+IF(W91=1,1,0),MONTH(VLOOKUP(W91,'Project info'!$A$37:$B$40,2)),DAY(VLOOKUP(W91,'Project info'!$A$37:$B$40,2))),IF(W$38=2,DATE(W91,MONTH($B$9),DAY($B$9)),"")),"")</f>
        <v/>
      </c>
      <c r="X134" s="454" t="str">
        <f>IF(ISNUMBER(X91),IF(X$38=3,DATE(YEAR(X133)+IF(X91=1,1,0),MONTH(VLOOKUP(X91,'Project info'!$A$37:$B$40,2)),DAY(VLOOKUP(X91,'Project info'!$A$37:$B$40,2))),IF(X$38=2,DATE(X91,MONTH($B$9),DAY($B$9)),"")),"")</f>
        <v/>
      </c>
    </row>
    <row r="135" spans="1:24" x14ac:dyDescent="0.2">
      <c r="A135" s="442"/>
      <c r="B135" s="442"/>
      <c r="C135" s="470">
        <v>23</v>
      </c>
      <c r="D135" s="454" t="str">
        <f>IF(ISNUMBER(D92),IF(D$38=3,DATE(YEAR(D134)+IF(D92=1,1,0),MONTH(VLOOKUP(D92,'Project info'!$A$37:$B$40,2)),DAY(VLOOKUP(D92,'Project info'!$A$37:$B$40,2))),IF(D$38=2,DATE(D92,MONTH($B$9),DAY($B$9)),"")),"")</f>
        <v/>
      </c>
      <c r="E135" s="454" t="str">
        <f>IF(ISNUMBER(E92),IF(E$38=3,DATE(YEAR(E134)+IF(E92=1,1,0),MONTH(VLOOKUP(E92,'Project info'!$A$37:$B$40,2)),DAY(VLOOKUP(E92,'Project info'!$A$37:$B$40,2))),IF(E$38=2,DATE(E92,MONTH($B$9),DAY($B$9)),"")),"")</f>
        <v/>
      </c>
      <c r="F135" s="454" t="str">
        <f>IF(ISNUMBER(F92),IF(F$38=3,DATE(YEAR(F134)+IF(F92=1,1,0),MONTH(VLOOKUP(F92,'Project info'!$A$37:$B$40,2)),DAY(VLOOKUP(F92,'Project info'!$A$37:$B$40,2))),IF(F$38=2,DATE(F92,MONTH($B$9),DAY($B$9)),"")),"")</f>
        <v/>
      </c>
      <c r="G135" s="454" t="str">
        <f>IF(ISNUMBER(G92),IF(G$38=3,DATE(YEAR(G134)+IF(G92=1,1,0),MONTH(VLOOKUP(G92,'Project info'!$A$37:$B$40,2)),DAY(VLOOKUP(G92,'Project info'!$A$37:$B$40,2))),IF(G$38=2,DATE(G92,MONTH($B$9),DAY($B$9)),"")),"")</f>
        <v/>
      </c>
      <c r="H135" s="454" t="str">
        <f>IF(ISNUMBER(H92),IF(H$38=3,DATE(YEAR(H134)+IF(H92=1,1,0),MONTH(VLOOKUP(H92,'Project info'!$A$37:$B$40,2)),DAY(VLOOKUP(H92,'Project info'!$A$37:$B$40,2))),IF(H$38=2,DATE(H92,MONTH($B$9),DAY($B$9)),"")),"")</f>
        <v/>
      </c>
      <c r="I135" s="454" t="str">
        <f>IF(ISNUMBER(I92),IF(I$38=3,DATE(YEAR(I134)+IF(I92=1,1,0),MONTH(VLOOKUP(I92,'Project info'!$A$37:$B$40,2)),DAY(VLOOKUP(I92,'Project info'!$A$37:$B$40,2))),IF(I$38=2,DATE(I92,MONTH($B$9),DAY($B$9)),"")),"")</f>
        <v/>
      </c>
      <c r="J135" s="454" t="str">
        <f>IF(ISNUMBER(J92),IF(J$38=3,DATE(YEAR(J134)+IF(J92=1,1,0),MONTH(VLOOKUP(J92,'Project info'!$A$37:$B$40,2)),DAY(VLOOKUP(J92,'Project info'!$A$37:$B$40,2))),IF(J$38=2,DATE(J92,MONTH($B$9),DAY($B$9)),"")),"")</f>
        <v/>
      </c>
      <c r="K135" s="454" t="str">
        <f>IF(ISNUMBER(K92),IF(K$38=3,DATE(YEAR(K134)+IF(K92=1,1,0),MONTH(VLOOKUP(K92,'Project info'!$A$37:$B$40,2)),DAY(VLOOKUP(K92,'Project info'!$A$37:$B$40,2))),IF(K$38=2,DATE(K92,MONTH($B$9),DAY($B$9)),"")),"")</f>
        <v/>
      </c>
      <c r="L135" s="454" t="str">
        <f>IF(ISNUMBER(L92),IF(L$38=3,DATE(YEAR(L134)+IF(L92=1,1,0),MONTH(VLOOKUP(L92,'Project info'!$A$37:$B$40,2)),DAY(VLOOKUP(L92,'Project info'!$A$37:$B$40,2))),IF(L$38=2,DATE(L92,MONTH($B$9),DAY($B$9)),"")),"")</f>
        <v/>
      </c>
      <c r="M135" s="454" t="str">
        <f>IF(ISNUMBER(M92),IF(M$38=3,DATE(YEAR(M134)+IF(M92=1,1,0),MONTH(VLOOKUP(M92,'Project info'!$A$37:$B$40,2)),DAY(VLOOKUP(M92,'Project info'!$A$37:$B$40,2))),IF(M$38=2,DATE(M92,MONTH($B$9),DAY($B$9)),"")),"")</f>
        <v/>
      </c>
      <c r="N135" s="454" t="str">
        <f>IF(ISNUMBER(N92),IF(N$38=3,DATE(YEAR(N134)+IF(N92=1,1,0),MONTH(VLOOKUP(N92,'Project info'!$A$37:$B$40,2)),DAY(VLOOKUP(N92,'Project info'!$A$37:$B$40,2))),IF(N$38=2,DATE(N92,MONTH($B$9),DAY($B$9)),"")),"")</f>
        <v/>
      </c>
      <c r="O135" s="454" t="str">
        <f>IF(ISNUMBER(O92),IF(O$38=3,DATE(YEAR(O134)+IF(O92=1,1,0),MONTH(VLOOKUP(O92,'Project info'!$A$37:$B$40,2)),DAY(VLOOKUP(O92,'Project info'!$A$37:$B$40,2))),IF(O$38=2,DATE(O92,MONTH($B$9),DAY($B$9)),"")),"")</f>
        <v/>
      </c>
      <c r="P135" s="454" t="str">
        <f>IF(ISNUMBER(P92),IF(P$38=3,DATE(YEAR(P134)+IF(P92=1,1,0),MONTH(VLOOKUP(P92,'Project info'!$A$37:$B$40,2)),DAY(VLOOKUP(P92,'Project info'!$A$37:$B$40,2))),IF(P$38=2,DATE(P92,MONTH($B$9),DAY($B$9)),"")),"")</f>
        <v/>
      </c>
      <c r="Q135" s="454" t="str">
        <f>IF(ISNUMBER(Q92),IF(Q$38=3,DATE(YEAR(Q134)+IF(Q92=1,1,0),MONTH(VLOOKUP(Q92,'Project info'!$A$37:$B$40,2)),DAY(VLOOKUP(Q92,'Project info'!$A$37:$B$40,2))),IF(Q$38=2,DATE(Q92,MONTH($B$9),DAY($B$9)),"")),"")</f>
        <v/>
      </c>
      <c r="R135" s="454" t="str">
        <f>IF(ISNUMBER(R92),IF(R$38=3,DATE(YEAR(R134)+IF(R92=1,1,0),MONTH(VLOOKUP(R92,'Project info'!$A$37:$B$40,2)),DAY(VLOOKUP(R92,'Project info'!$A$37:$B$40,2))),IF(R$38=2,DATE(R92,MONTH($B$9),DAY($B$9)),"")),"")</f>
        <v/>
      </c>
      <c r="S135" s="454" t="str">
        <f>IF(ISNUMBER(S92),IF(S$38=3,DATE(YEAR(S134)+IF(S92=1,1,0),MONTH(VLOOKUP(S92,'Project info'!$A$37:$B$40,2)),DAY(VLOOKUP(S92,'Project info'!$A$37:$B$40,2))),IF(S$38=2,DATE(S92,MONTH($B$9),DAY($B$9)),"")),"")</f>
        <v/>
      </c>
      <c r="T135" s="454" t="str">
        <f>IF(ISNUMBER(T92),IF(T$38=3,DATE(YEAR(T134)+IF(T92=1,1,0),MONTH(VLOOKUP(T92,'Project info'!$A$37:$B$40,2)),DAY(VLOOKUP(T92,'Project info'!$A$37:$B$40,2))),IF(T$38=2,DATE(T92,MONTH($B$9),DAY($B$9)),"")),"")</f>
        <v/>
      </c>
      <c r="U135" s="454" t="str">
        <f>IF(ISNUMBER(U92),IF(U$38=3,DATE(YEAR(U134)+IF(U92=1,1,0),MONTH(VLOOKUP(U92,'Project info'!$A$37:$B$40,2)),DAY(VLOOKUP(U92,'Project info'!$A$37:$B$40,2))),IF(U$38=2,DATE(U92,MONTH($B$9),DAY($B$9)),"")),"")</f>
        <v/>
      </c>
      <c r="V135" s="454" t="str">
        <f>IF(ISNUMBER(V92),IF(V$38=3,DATE(YEAR(V134)+IF(V92=1,1,0),MONTH(VLOOKUP(V92,'Project info'!$A$37:$B$40,2)),DAY(VLOOKUP(V92,'Project info'!$A$37:$B$40,2))),IF(V$38=2,DATE(V92,MONTH($B$9),DAY($B$9)),"")),"")</f>
        <v/>
      </c>
      <c r="W135" s="454" t="str">
        <f>IF(ISNUMBER(W92),IF(W$38=3,DATE(YEAR(W134)+IF(W92=1,1,0),MONTH(VLOOKUP(W92,'Project info'!$A$37:$B$40,2)),DAY(VLOOKUP(W92,'Project info'!$A$37:$B$40,2))),IF(W$38=2,DATE(W92,MONTH($B$9),DAY($B$9)),"")),"")</f>
        <v/>
      </c>
      <c r="X135" s="454" t="str">
        <f>IF(ISNUMBER(X92),IF(X$38=3,DATE(YEAR(X134)+IF(X92=1,1,0),MONTH(VLOOKUP(X92,'Project info'!$A$37:$B$40,2)),DAY(VLOOKUP(X92,'Project info'!$A$37:$B$40,2))),IF(X$38=2,DATE(X92,MONTH($B$9),DAY($B$9)),"")),"")</f>
        <v/>
      </c>
    </row>
    <row r="136" spans="1:24" x14ac:dyDescent="0.2">
      <c r="A136" s="442"/>
      <c r="B136" s="442"/>
      <c r="C136" s="470">
        <v>24</v>
      </c>
      <c r="D136" s="454" t="str">
        <f>IF(ISNUMBER(D93),IF(D$38=3,DATE(YEAR(D135)+IF(D93=1,1,0),MONTH(VLOOKUP(D93,'Project info'!$A$37:$B$40,2)),DAY(VLOOKUP(D93,'Project info'!$A$37:$B$40,2))),IF(D$38=2,DATE(D93,MONTH($B$9),DAY($B$9)),"")),"")</f>
        <v/>
      </c>
      <c r="E136" s="454" t="str">
        <f>IF(ISNUMBER(E93),IF(E$38=3,DATE(YEAR(E135)+IF(E93=1,1,0),MONTH(VLOOKUP(E93,'Project info'!$A$37:$B$40,2)),DAY(VLOOKUP(E93,'Project info'!$A$37:$B$40,2))),IF(E$38=2,DATE(E93,MONTH($B$9),DAY($B$9)),"")),"")</f>
        <v/>
      </c>
      <c r="F136" s="454" t="str">
        <f>IF(ISNUMBER(F93),IF(F$38=3,DATE(YEAR(F135)+IF(F93=1,1,0),MONTH(VLOOKUP(F93,'Project info'!$A$37:$B$40,2)),DAY(VLOOKUP(F93,'Project info'!$A$37:$B$40,2))),IF(F$38=2,DATE(F93,MONTH($B$9),DAY($B$9)),"")),"")</f>
        <v/>
      </c>
      <c r="G136" s="454" t="str">
        <f>IF(ISNUMBER(G93),IF(G$38=3,DATE(YEAR(G135)+IF(G93=1,1,0),MONTH(VLOOKUP(G93,'Project info'!$A$37:$B$40,2)),DAY(VLOOKUP(G93,'Project info'!$A$37:$B$40,2))),IF(G$38=2,DATE(G93,MONTH($B$9),DAY($B$9)),"")),"")</f>
        <v/>
      </c>
      <c r="H136" s="454" t="str">
        <f>IF(ISNUMBER(H93),IF(H$38=3,DATE(YEAR(H135)+IF(H93=1,1,0),MONTH(VLOOKUP(H93,'Project info'!$A$37:$B$40,2)),DAY(VLOOKUP(H93,'Project info'!$A$37:$B$40,2))),IF(H$38=2,DATE(H93,MONTH($B$9),DAY($B$9)),"")),"")</f>
        <v/>
      </c>
      <c r="I136" s="454" t="str">
        <f>IF(ISNUMBER(I93),IF(I$38=3,DATE(YEAR(I135)+IF(I93=1,1,0),MONTH(VLOOKUP(I93,'Project info'!$A$37:$B$40,2)),DAY(VLOOKUP(I93,'Project info'!$A$37:$B$40,2))),IF(I$38=2,DATE(I93,MONTH($B$9),DAY($B$9)),"")),"")</f>
        <v/>
      </c>
      <c r="J136" s="454" t="str">
        <f>IF(ISNUMBER(J93),IF(J$38=3,DATE(YEAR(J135)+IF(J93=1,1,0),MONTH(VLOOKUP(J93,'Project info'!$A$37:$B$40,2)),DAY(VLOOKUP(J93,'Project info'!$A$37:$B$40,2))),IF(J$38=2,DATE(J93,MONTH($B$9),DAY($B$9)),"")),"")</f>
        <v/>
      </c>
      <c r="K136" s="454" t="str">
        <f>IF(ISNUMBER(K93),IF(K$38=3,DATE(YEAR(K135)+IF(K93=1,1,0),MONTH(VLOOKUP(K93,'Project info'!$A$37:$B$40,2)),DAY(VLOOKUP(K93,'Project info'!$A$37:$B$40,2))),IF(K$38=2,DATE(K93,MONTH($B$9),DAY($B$9)),"")),"")</f>
        <v/>
      </c>
      <c r="L136" s="454" t="str">
        <f>IF(ISNUMBER(L93),IF(L$38=3,DATE(YEAR(L135)+IF(L93=1,1,0),MONTH(VLOOKUP(L93,'Project info'!$A$37:$B$40,2)),DAY(VLOOKUP(L93,'Project info'!$A$37:$B$40,2))),IF(L$38=2,DATE(L93,MONTH($B$9),DAY($B$9)),"")),"")</f>
        <v/>
      </c>
      <c r="M136" s="454" t="str">
        <f>IF(ISNUMBER(M93),IF(M$38=3,DATE(YEAR(M135)+IF(M93=1,1,0),MONTH(VLOOKUP(M93,'Project info'!$A$37:$B$40,2)),DAY(VLOOKUP(M93,'Project info'!$A$37:$B$40,2))),IF(M$38=2,DATE(M93,MONTH($B$9),DAY($B$9)),"")),"")</f>
        <v/>
      </c>
      <c r="N136" s="454" t="str">
        <f>IF(ISNUMBER(N93),IF(N$38=3,DATE(YEAR(N135)+IF(N93=1,1,0),MONTH(VLOOKUP(N93,'Project info'!$A$37:$B$40,2)),DAY(VLOOKUP(N93,'Project info'!$A$37:$B$40,2))),IF(N$38=2,DATE(N93,MONTH($B$9),DAY($B$9)),"")),"")</f>
        <v/>
      </c>
      <c r="O136" s="454" t="str">
        <f>IF(ISNUMBER(O93),IF(O$38=3,DATE(YEAR(O135)+IF(O93=1,1,0),MONTH(VLOOKUP(O93,'Project info'!$A$37:$B$40,2)),DAY(VLOOKUP(O93,'Project info'!$A$37:$B$40,2))),IF(O$38=2,DATE(O93,MONTH($B$9),DAY($B$9)),"")),"")</f>
        <v/>
      </c>
      <c r="P136" s="454" t="str">
        <f>IF(ISNUMBER(P93),IF(P$38=3,DATE(YEAR(P135)+IF(P93=1,1,0),MONTH(VLOOKUP(P93,'Project info'!$A$37:$B$40,2)),DAY(VLOOKUP(P93,'Project info'!$A$37:$B$40,2))),IF(P$38=2,DATE(P93,MONTH($B$9),DAY($B$9)),"")),"")</f>
        <v/>
      </c>
      <c r="Q136" s="454" t="str">
        <f>IF(ISNUMBER(Q93),IF(Q$38=3,DATE(YEAR(Q135)+IF(Q93=1,1,0),MONTH(VLOOKUP(Q93,'Project info'!$A$37:$B$40,2)),DAY(VLOOKUP(Q93,'Project info'!$A$37:$B$40,2))),IF(Q$38=2,DATE(Q93,MONTH($B$9),DAY($B$9)),"")),"")</f>
        <v/>
      </c>
      <c r="R136" s="454" t="str">
        <f>IF(ISNUMBER(R93),IF(R$38=3,DATE(YEAR(R135)+IF(R93=1,1,0),MONTH(VLOOKUP(R93,'Project info'!$A$37:$B$40,2)),DAY(VLOOKUP(R93,'Project info'!$A$37:$B$40,2))),IF(R$38=2,DATE(R93,MONTH($B$9),DAY($B$9)),"")),"")</f>
        <v/>
      </c>
      <c r="S136" s="454" t="str">
        <f>IF(ISNUMBER(S93),IF(S$38=3,DATE(YEAR(S135)+IF(S93=1,1,0),MONTH(VLOOKUP(S93,'Project info'!$A$37:$B$40,2)),DAY(VLOOKUP(S93,'Project info'!$A$37:$B$40,2))),IF(S$38=2,DATE(S93,MONTH($B$9),DAY($B$9)),"")),"")</f>
        <v/>
      </c>
      <c r="T136" s="454" t="str">
        <f>IF(ISNUMBER(T93),IF(T$38=3,DATE(YEAR(T135)+IF(T93=1,1,0),MONTH(VLOOKUP(T93,'Project info'!$A$37:$B$40,2)),DAY(VLOOKUP(T93,'Project info'!$A$37:$B$40,2))),IF(T$38=2,DATE(T93,MONTH($B$9),DAY($B$9)),"")),"")</f>
        <v/>
      </c>
      <c r="U136" s="454" t="str">
        <f>IF(ISNUMBER(U93),IF(U$38=3,DATE(YEAR(U135)+IF(U93=1,1,0),MONTH(VLOOKUP(U93,'Project info'!$A$37:$B$40,2)),DAY(VLOOKUP(U93,'Project info'!$A$37:$B$40,2))),IF(U$38=2,DATE(U93,MONTH($B$9),DAY($B$9)),"")),"")</f>
        <v/>
      </c>
      <c r="V136" s="454" t="str">
        <f>IF(ISNUMBER(V93),IF(V$38=3,DATE(YEAR(V135)+IF(V93=1,1,0),MONTH(VLOOKUP(V93,'Project info'!$A$37:$B$40,2)),DAY(VLOOKUP(V93,'Project info'!$A$37:$B$40,2))),IF(V$38=2,DATE(V93,MONTH($B$9),DAY($B$9)),"")),"")</f>
        <v/>
      </c>
      <c r="W136" s="454" t="str">
        <f>IF(ISNUMBER(W93),IF(W$38=3,DATE(YEAR(W135)+IF(W93=1,1,0),MONTH(VLOOKUP(W93,'Project info'!$A$37:$B$40,2)),DAY(VLOOKUP(W93,'Project info'!$A$37:$B$40,2))),IF(W$38=2,DATE(W93,MONTH($B$9),DAY($B$9)),"")),"")</f>
        <v/>
      </c>
      <c r="X136" s="454" t="str">
        <f>IF(ISNUMBER(X93),IF(X$38=3,DATE(YEAR(X135)+IF(X93=1,1,0),MONTH(VLOOKUP(X93,'Project info'!$A$37:$B$40,2)),DAY(VLOOKUP(X93,'Project info'!$A$37:$B$40,2))),IF(X$38=2,DATE(X93,MONTH($B$9),DAY($B$9)),"")),"")</f>
        <v/>
      </c>
    </row>
    <row r="137" spans="1:24" x14ac:dyDescent="0.2">
      <c r="A137" s="442"/>
      <c r="B137" s="442"/>
      <c r="C137" s="470">
        <v>25</v>
      </c>
      <c r="D137" s="454" t="str">
        <f>IF(ISNUMBER(D94),IF(D$38=3,DATE(YEAR(D136)+IF(D94=1,1,0),MONTH(VLOOKUP(D94,'Project info'!$A$37:$B$40,2)),DAY(VLOOKUP(D94,'Project info'!$A$37:$B$40,2))),IF(D$38=2,DATE(D94,MONTH($B$9),DAY($B$9)),"")),"")</f>
        <v/>
      </c>
      <c r="E137" s="454" t="str">
        <f>IF(ISNUMBER(E94),IF(E$38=3,DATE(YEAR(E136)+IF(E94=1,1,0),MONTH(VLOOKUP(E94,'Project info'!$A$37:$B$40,2)),DAY(VLOOKUP(E94,'Project info'!$A$37:$B$40,2))),IF(E$38=2,DATE(E94,MONTH($B$9),DAY($B$9)),"")),"")</f>
        <v/>
      </c>
      <c r="F137" s="454" t="str">
        <f>IF(ISNUMBER(F94),IF(F$38=3,DATE(YEAR(F136)+IF(F94=1,1,0),MONTH(VLOOKUP(F94,'Project info'!$A$37:$B$40,2)),DAY(VLOOKUP(F94,'Project info'!$A$37:$B$40,2))),IF(F$38=2,DATE(F94,MONTH($B$9),DAY($B$9)),"")),"")</f>
        <v/>
      </c>
      <c r="G137" s="454" t="str">
        <f>IF(ISNUMBER(G94),IF(G$38=3,DATE(YEAR(G136)+IF(G94=1,1,0),MONTH(VLOOKUP(G94,'Project info'!$A$37:$B$40,2)),DAY(VLOOKUP(G94,'Project info'!$A$37:$B$40,2))),IF(G$38=2,DATE(G94,MONTH($B$9),DAY($B$9)),"")),"")</f>
        <v/>
      </c>
      <c r="H137" s="454" t="str">
        <f>IF(ISNUMBER(H94),IF(H$38=3,DATE(YEAR(H136)+IF(H94=1,1,0),MONTH(VLOOKUP(H94,'Project info'!$A$37:$B$40,2)),DAY(VLOOKUP(H94,'Project info'!$A$37:$B$40,2))),IF(H$38=2,DATE(H94,MONTH($B$9),DAY($B$9)),"")),"")</f>
        <v/>
      </c>
      <c r="I137" s="454" t="str">
        <f>IF(ISNUMBER(I94),IF(I$38=3,DATE(YEAR(I136)+IF(I94=1,1,0),MONTH(VLOOKUP(I94,'Project info'!$A$37:$B$40,2)),DAY(VLOOKUP(I94,'Project info'!$A$37:$B$40,2))),IF(I$38=2,DATE(I94,MONTH($B$9),DAY($B$9)),"")),"")</f>
        <v/>
      </c>
      <c r="J137" s="454" t="str">
        <f>IF(ISNUMBER(J94),IF(J$38=3,DATE(YEAR(J136)+IF(J94=1,1,0),MONTH(VLOOKUP(J94,'Project info'!$A$37:$B$40,2)),DAY(VLOOKUP(J94,'Project info'!$A$37:$B$40,2))),IF(J$38=2,DATE(J94,MONTH($B$9),DAY($B$9)),"")),"")</f>
        <v/>
      </c>
      <c r="K137" s="454" t="str">
        <f>IF(ISNUMBER(K94),IF(K$38=3,DATE(YEAR(K136)+IF(K94=1,1,0),MONTH(VLOOKUP(K94,'Project info'!$A$37:$B$40,2)),DAY(VLOOKUP(K94,'Project info'!$A$37:$B$40,2))),IF(K$38=2,DATE(K94,MONTH($B$9),DAY($B$9)),"")),"")</f>
        <v/>
      </c>
      <c r="L137" s="454" t="str">
        <f>IF(ISNUMBER(L94),IF(L$38=3,DATE(YEAR(L136)+IF(L94=1,1,0),MONTH(VLOOKUP(L94,'Project info'!$A$37:$B$40,2)),DAY(VLOOKUP(L94,'Project info'!$A$37:$B$40,2))),IF(L$38=2,DATE(L94,MONTH($B$9),DAY($B$9)),"")),"")</f>
        <v/>
      </c>
      <c r="M137" s="454" t="str">
        <f>IF(ISNUMBER(M94),IF(M$38=3,DATE(YEAR(M136)+IF(M94=1,1,0),MONTH(VLOOKUP(M94,'Project info'!$A$37:$B$40,2)),DAY(VLOOKUP(M94,'Project info'!$A$37:$B$40,2))),IF(M$38=2,DATE(M94,MONTH($B$9),DAY($B$9)),"")),"")</f>
        <v/>
      </c>
      <c r="N137" s="454" t="str">
        <f>IF(ISNUMBER(N94),IF(N$38=3,DATE(YEAR(N136)+IF(N94=1,1,0),MONTH(VLOOKUP(N94,'Project info'!$A$37:$B$40,2)),DAY(VLOOKUP(N94,'Project info'!$A$37:$B$40,2))),IF(N$38=2,DATE(N94,MONTH($B$9),DAY($B$9)),"")),"")</f>
        <v/>
      </c>
      <c r="O137" s="454" t="str">
        <f>IF(ISNUMBER(O94),IF(O$38=3,DATE(YEAR(O136)+IF(O94=1,1,0),MONTH(VLOOKUP(O94,'Project info'!$A$37:$B$40,2)),DAY(VLOOKUP(O94,'Project info'!$A$37:$B$40,2))),IF(O$38=2,DATE(O94,MONTH($B$9),DAY($B$9)),"")),"")</f>
        <v/>
      </c>
      <c r="P137" s="454" t="str">
        <f>IF(ISNUMBER(P94),IF(P$38=3,DATE(YEAR(P136)+IF(P94=1,1,0),MONTH(VLOOKUP(P94,'Project info'!$A$37:$B$40,2)),DAY(VLOOKUP(P94,'Project info'!$A$37:$B$40,2))),IF(P$38=2,DATE(P94,MONTH($B$9),DAY($B$9)),"")),"")</f>
        <v/>
      </c>
      <c r="Q137" s="454" t="str">
        <f>IF(ISNUMBER(Q94),IF(Q$38=3,DATE(YEAR(Q136)+IF(Q94=1,1,0),MONTH(VLOOKUP(Q94,'Project info'!$A$37:$B$40,2)),DAY(VLOOKUP(Q94,'Project info'!$A$37:$B$40,2))),IF(Q$38=2,DATE(Q94,MONTH($B$9),DAY($B$9)),"")),"")</f>
        <v/>
      </c>
      <c r="R137" s="454" t="str">
        <f>IF(ISNUMBER(R94),IF(R$38=3,DATE(YEAR(R136)+IF(R94=1,1,0),MONTH(VLOOKUP(R94,'Project info'!$A$37:$B$40,2)),DAY(VLOOKUP(R94,'Project info'!$A$37:$B$40,2))),IF(R$38=2,DATE(R94,MONTH($B$9),DAY($B$9)),"")),"")</f>
        <v/>
      </c>
      <c r="S137" s="454" t="str">
        <f>IF(ISNUMBER(S94),IF(S$38=3,DATE(YEAR(S136)+IF(S94=1,1,0),MONTH(VLOOKUP(S94,'Project info'!$A$37:$B$40,2)),DAY(VLOOKUP(S94,'Project info'!$A$37:$B$40,2))),IF(S$38=2,DATE(S94,MONTH($B$9),DAY($B$9)),"")),"")</f>
        <v/>
      </c>
      <c r="T137" s="454" t="str">
        <f>IF(ISNUMBER(T94),IF(T$38=3,DATE(YEAR(T136)+IF(T94=1,1,0),MONTH(VLOOKUP(T94,'Project info'!$A$37:$B$40,2)),DAY(VLOOKUP(T94,'Project info'!$A$37:$B$40,2))),IF(T$38=2,DATE(T94,MONTH($B$9),DAY($B$9)),"")),"")</f>
        <v/>
      </c>
      <c r="U137" s="454" t="str">
        <f>IF(ISNUMBER(U94),IF(U$38=3,DATE(YEAR(U136)+IF(U94=1,1,0),MONTH(VLOOKUP(U94,'Project info'!$A$37:$B$40,2)),DAY(VLOOKUP(U94,'Project info'!$A$37:$B$40,2))),IF(U$38=2,DATE(U94,MONTH($B$9),DAY($B$9)),"")),"")</f>
        <v/>
      </c>
      <c r="V137" s="454" t="str">
        <f>IF(ISNUMBER(V94),IF(V$38=3,DATE(YEAR(V136)+IF(V94=1,1,0),MONTH(VLOOKUP(V94,'Project info'!$A$37:$B$40,2)),DAY(VLOOKUP(V94,'Project info'!$A$37:$B$40,2))),IF(V$38=2,DATE(V94,MONTH($B$9),DAY($B$9)),"")),"")</f>
        <v/>
      </c>
      <c r="W137" s="454" t="str">
        <f>IF(ISNUMBER(W94),IF(W$38=3,DATE(YEAR(W136)+IF(W94=1,1,0),MONTH(VLOOKUP(W94,'Project info'!$A$37:$B$40,2)),DAY(VLOOKUP(W94,'Project info'!$A$37:$B$40,2))),IF(W$38=2,DATE(W94,MONTH($B$9),DAY($B$9)),"")),"")</f>
        <v/>
      </c>
      <c r="X137" s="454" t="str">
        <f>IF(ISNUMBER(X94),IF(X$38=3,DATE(YEAR(X136)+IF(X94=1,1,0),MONTH(VLOOKUP(X94,'Project info'!$A$37:$B$40,2)),DAY(VLOOKUP(X94,'Project info'!$A$37:$B$40,2))),IF(X$38=2,DATE(X94,MONTH($B$9),DAY($B$9)),"")),"")</f>
        <v/>
      </c>
    </row>
    <row r="138" spans="1:24" x14ac:dyDescent="0.2">
      <c r="A138" s="442"/>
      <c r="B138" s="442"/>
      <c r="C138" s="470">
        <v>26</v>
      </c>
      <c r="D138" s="454" t="str">
        <f>IF(ISNUMBER(D95),IF(D$38=3,DATE(YEAR(D137)+IF(D95=1,1,0),MONTH(VLOOKUP(D95,'Project info'!$A$37:$B$40,2)),DAY(VLOOKUP(D95,'Project info'!$A$37:$B$40,2))),IF(D$38=2,DATE(D95,MONTH($B$9),DAY($B$9)),"")),"")</f>
        <v/>
      </c>
      <c r="E138" s="454" t="str">
        <f>IF(ISNUMBER(E95),IF(E$38=3,DATE(YEAR(E137)+IF(E95=1,1,0),MONTH(VLOOKUP(E95,'Project info'!$A$37:$B$40,2)),DAY(VLOOKUP(E95,'Project info'!$A$37:$B$40,2))),IF(E$38=2,DATE(E95,MONTH($B$9),DAY($B$9)),"")),"")</f>
        <v/>
      </c>
      <c r="F138" s="454" t="str">
        <f>IF(ISNUMBER(F95),IF(F$38=3,DATE(YEAR(F137)+IF(F95=1,1,0),MONTH(VLOOKUP(F95,'Project info'!$A$37:$B$40,2)),DAY(VLOOKUP(F95,'Project info'!$A$37:$B$40,2))),IF(F$38=2,DATE(F95,MONTH($B$9),DAY($B$9)),"")),"")</f>
        <v/>
      </c>
      <c r="G138" s="454" t="str">
        <f>IF(ISNUMBER(G95),IF(G$38=3,DATE(YEAR(G137)+IF(G95=1,1,0),MONTH(VLOOKUP(G95,'Project info'!$A$37:$B$40,2)),DAY(VLOOKUP(G95,'Project info'!$A$37:$B$40,2))),IF(G$38=2,DATE(G95,MONTH($B$9),DAY($B$9)),"")),"")</f>
        <v/>
      </c>
      <c r="H138" s="454" t="str">
        <f>IF(ISNUMBER(H95),IF(H$38=3,DATE(YEAR(H137)+IF(H95=1,1,0),MONTH(VLOOKUP(H95,'Project info'!$A$37:$B$40,2)),DAY(VLOOKUP(H95,'Project info'!$A$37:$B$40,2))),IF(H$38=2,DATE(H95,MONTH($B$9),DAY($B$9)),"")),"")</f>
        <v/>
      </c>
      <c r="I138" s="454" t="str">
        <f>IF(ISNUMBER(I95),IF(I$38=3,DATE(YEAR(I137)+IF(I95=1,1,0),MONTH(VLOOKUP(I95,'Project info'!$A$37:$B$40,2)),DAY(VLOOKUP(I95,'Project info'!$A$37:$B$40,2))),IF(I$38=2,DATE(I95,MONTH($B$9),DAY($B$9)),"")),"")</f>
        <v/>
      </c>
      <c r="J138" s="454" t="str">
        <f>IF(ISNUMBER(J95),IF(J$38=3,DATE(YEAR(J137)+IF(J95=1,1,0),MONTH(VLOOKUP(J95,'Project info'!$A$37:$B$40,2)),DAY(VLOOKUP(J95,'Project info'!$A$37:$B$40,2))),IF(J$38=2,DATE(J95,MONTH($B$9),DAY($B$9)),"")),"")</f>
        <v/>
      </c>
      <c r="K138" s="454" t="str">
        <f>IF(ISNUMBER(K95),IF(K$38=3,DATE(YEAR(K137)+IF(K95=1,1,0),MONTH(VLOOKUP(K95,'Project info'!$A$37:$B$40,2)),DAY(VLOOKUP(K95,'Project info'!$A$37:$B$40,2))),IF(K$38=2,DATE(K95,MONTH($B$9),DAY($B$9)),"")),"")</f>
        <v/>
      </c>
      <c r="L138" s="454" t="str">
        <f>IF(ISNUMBER(L95),IF(L$38=3,DATE(YEAR(L137)+IF(L95=1,1,0),MONTH(VLOOKUP(L95,'Project info'!$A$37:$B$40,2)),DAY(VLOOKUP(L95,'Project info'!$A$37:$B$40,2))),IF(L$38=2,DATE(L95,MONTH($B$9),DAY($B$9)),"")),"")</f>
        <v/>
      </c>
      <c r="M138" s="454" t="str">
        <f>IF(ISNUMBER(M95),IF(M$38=3,DATE(YEAR(M137)+IF(M95=1,1,0),MONTH(VLOOKUP(M95,'Project info'!$A$37:$B$40,2)),DAY(VLOOKUP(M95,'Project info'!$A$37:$B$40,2))),IF(M$38=2,DATE(M95,MONTH($B$9),DAY($B$9)),"")),"")</f>
        <v/>
      </c>
      <c r="N138" s="454" t="str">
        <f>IF(ISNUMBER(N95),IF(N$38=3,DATE(YEAR(N137)+IF(N95=1,1,0),MONTH(VLOOKUP(N95,'Project info'!$A$37:$B$40,2)),DAY(VLOOKUP(N95,'Project info'!$A$37:$B$40,2))),IF(N$38=2,DATE(N95,MONTH($B$9),DAY($B$9)),"")),"")</f>
        <v/>
      </c>
      <c r="O138" s="454" t="str">
        <f>IF(ISNUMBER(O95),IF(O$38=3,DATE(YEAR(O137)+IF(O95=1,1,0),MONTH(VLOOKUP(O95,'Project info'!$A$37:$B$40,2)),DAY(VLOOKUP(O95,'Project info'!$A$37:$B$40,2))),IF(O$38=2,DATE(O95,MONTH($B$9),DAY($B$9)),"")),"")</f>
        <v/>
      </c>
      <c r="P138" s="454" t="str">
        <f>IF(ISNUMBER(P95),IF(P$38=3,DATE(YEAR(P137)+IF(P95=1,1,0),MONTH(VLOOKUP(P95,'Project info'!$A$37:$B$40,2)),DAY(VLOOKUP(P95,'Project info'!$A$37:$B$40,2))),IF(P$38=2,DATE(P95,MONTH($B$9),DAY($B$9)),"")),"")</f>
        <v/>
      </c>
      <c r="Q138" s="454" t="str">
        <f>IF(ISNUMBER(Q95),IF(Q$38=3,DATE(YEAR(Q137)+IF(Q95=1,1,0),MONTH(VLOOKUP(Q95,'Project info'!$A$37:$B$40,2)),DAY(VLOOKUP(Q95,'Project info'!$A$37:$B$40,2))),IF(Q$38=2,DATE(Q95,MONTH($B$9),DAY($B$9)),"")),"")</f>
        <v/>
      </c>
      <c r="R138" s="454" t="str">
        <f>IF(ISNUMBER(R95),IF(R$38=3,DATE(YEAR(R137)+IF(R95=1,1,0),MONTH(VLOOKUP(R95,'Project info'!$A$37:$B$40,2)),DAY(VLOOKUP(R95,'Project info'!$A$37:$B$40,2))),IF(R$38=2,DATE(R95,MONTH($B$9),DAY($B$9)),"")),"")</f>
        <v/>
      </c>
      <c r="S138" s="454" t="str">
        <f>IF(ISNUMBER(S95),IF(S$38=3,DATE(YEAR(S137)+IF(S95=1,1,0),MONTH(VLOOKUP(S95,'Project info'!$A$37:$B$40,2)),DAY(VLOOKUP(S95,'Project info'!$A$37:$B$40,2))),IF(S$38=2,DATE(S95,MONTH($B$9),DAY($B$9)),"")),"")</f>
        <v/>
      </c>
      <c r="T138" s="454" t="str">
        <f>IF(ISNUMBER(T95),IF(T$38=3,DATE(YEAR(T137)+IF(T95=1,1,0),MONTH(VLOOKUP(T95,'Project info'!$A$37:$B$40,2)),DAY(VLOOKUP(T95,'Project info'!$A$37:$B$40,2))),IF(T$38=2,DATE(T95,MONTH($B$9),DAY($B$9)),"")),"")</f>
        <v/>
      </c>
      <c r="U138" s="454" t="str">
        <f>IF(ISNUMBER(U95),IF(U$38=3,DATE(YEAR(U137)+IF(U95=1,1,0),MONTH(VLOOKUP(U95,'Project info'!$A$37:$B$40,2)),DAY(VLOOKUP(U95,'Project info'!$A$37:$B$40,2))),IF(U$38=2,DATE(U95,MONTH($B$9),DAY($B$9)),"")),"")</f>
        <v/>
      </c>
      <c r="V138" s="454" t="str">
        <f>IF(ISNUMBER(V95),IF(V$38=3,DATE(YEAR(V137)+IF(V95=1,1,0),MONTH(VLOOKUP(V95,'Project info'!$A$37:$B$40,2)),DAY(VLOOKUP(V95,'Project info'!$A$37:$B$40,2))),IF(V$38=2,DATE(V95,MONTH($B$9),DAY($B$9)),"")),"")</f>
        <v/>
      </c>
      <c r="W138" s="454" t="str">
        <f>IF(ISNUMBER(W95),IF(W$38=3,DATE(YEAR(W137)+IF(W95=1,1,0),MONTH(VLOOKUP(W95,'Project info'!$A$37:$B$40,2)),DAY(VLOOKUP(W95,'Project info'!$A$37:$B$40,2))),IF(W$38=2,DATE(W95,MONTH($B$9),DAY($B$9)),"")),"")</f>
        <v/>
      </c>
      <c r="X138" s="454" t="str">
        <f>IF(ISNUMBER(X95),IF(X$38=3,DATE(YEAR(X137)+IF(X95=1,1,0),MONTH(VLOOKUP(X95,'Project info'!$A$37:$B$40,2)),DAY(VLOOKUP(X95,'Project info'!$A$37:$B$40,2))),IF(X$38=2,DATE(X95,MONTH($B$9),DAY($B$9)),"")),"")</f>
        <v/>
      </c>
    </row>
    <row r="139" spans="1:24" x14ac:dyDescent="0.2">
      <c r="A139" s="442"/>
      <c r="B139" s="442"/>
      <c r="C139" s="470">
        <v>27</v>
      </c>
      <c r="D139" s="454" t="str">
        <f>IF(ISNUMBER(D96),IF(D$38=3,DATE(YEAR(D138)+IF(D96=1,1,0),MONTH(VLOOKUP(D96,'Project info'!$A$37:$B$40,2)),DAY(VLOOKUP(D96,'Project info'!$A$37:$B$40,2))),IF(D$38=2,DATE(D96,MONTH($B$9),DAY($B$9)),"")),"")</f>
        <v/>
      </c>
      <c r="E139" s="454" t="str">
        <f>IF(ISNUMBER(E96),IF(E$38=3,DATE(YEAR(E138)+IF(E96=1,1,0),MONTH(VLOOKUP(E96,'Project info'!$A$37:$B$40,2)),DAY(VLOOKUP(E96,'Project info'!$A$37:$B$40,2))),IF(E$38=2,DATE(E96,MONTH($B$9),DAY($B$9)),"")),"")</f>
        <v/>
      </c>
      <c r="F139" s="454" t="str">
        <f>IF(ISNUMBER(F96),IF(F$38=3,DATE(YEAR(F138)+IF(F96=1,1,0),MONTH(VLOOKUP(F96,'Project info'!$A$37:$B$40,2)),DAY(VLOOKUP(F96,'Project info'!$A$37:$B$40,2))),IF(F$38=2,DATE(F96,MONTH($B$9),DAY($B$9)),"")),"")</f>
        <v/>
      </c>
      <c r="G139" s="454" t="str">
        <f>IF(ISNUMBER(G96),IF(G$38=3,DATE(YEAR(G138)+IF(G96=1,1,0),MONTH(VLOOKUP(G96,'Project info'!$A$37:$B$40,2)),DAY(VLOOKUP(G96,'Project info'!$A$37:$B$40,2))),IF(G$38=2,DATE(G96,MONTH($B$9),DAY($B$9)),"")),"")</f>
        <v/>
      </c>
      <c r="H139" s="454" t="str">
        <f>IF(ISNUMBER(H96),IF(H$38=3,DATE(YEAR(H138)+IF(H96=1,1,0),MONTH(VLOOKUP(H96,'Project info'!$A$37:$B$40,2)),DAY(VLOOKUP(H96,'Project info'!$A$37:$B$40,2))),IF(H$38=2,DATE(H96,MONTH($B$9),DAY($B$9)),"")),"")</f>
        <v/>
      </c>
      <c r="I139" s="454" t="str">
        <f>IF(ISNUMBER(I96),IF(I$38=3,DATE(YEAR(I138)+IF(I96=1,1,0),MONTH(VLOOKUP(I96,'Project info'!$A$37:$B$40,2)),DAY(VLOOKUP(I96,'Project info'!$A$37:$B$40,2))),IF(I$38=2,DATE(I96,MONTH($B$9),DAY($B$9)),"")),"")</f>
        <v/>
      </c>
      <c r="J139" s="454" t="str">
        <f>IF(ISNUMBER(J96),IF(J$38=3,DATE(YEAR(J138)+IF(J96=1,1,0),MONTH(VLOOKUP(J96,'Project info'!$A$37:$B$40,2)),DAY(VLOOKUP(J96,'Project info'!$A$37:$B$40,2))),IF(J$38=2,DATE(J96,MONTH($B$9),DAY($B$9)),"")),"")</f>
        <v/>
      </c>
      <c r="K139" s="454" t="str">
        <f>IF(ISNUMBER(K96),IF(K$38=3,DATE(YEAR(K138)+IF(K96=1,1,0),MONTH(VLOOKUP(K96,'Project info'!$A$37:$B$40,2)),DAY(VLOOKUP(K96,'Project info'!$A$37:$B$40,2))),IF(K$38=2,DATE(K96,MONTH($B$9),DAY($B$9)),"")),"")</f>
        <v/>
      </c>
      <c r="L139" s="454" t="str">
        <f>IF(ISNUMBER(L96),IF(L$38=3,DATE(YEAR(L138)+IF(L96=1,1,0),MONTH(VLOOKUP(L96,'Project info'!$A$37:$B$40,2)),DAY(VLOOKUP(L96,'Project info'!$A$37:$B$40,2))),IF(L$38=2,DATE(L96,MONTH($B$9),DAY($B$9)),"")),"")</f>
        <v/>
      </c>
      <c r="M139" s="454" t="str">
        <f>IF(ISNUMBER(M96),IF(M$38=3,DATE(YEAR(M138)+IF(M96=1,1,0),MONTH(VLOOKUP(M96,'Project info'!$A$37:$B$40,2)),DAY(VLOOKUP(M96,'Project info'!$A$37:$B$40,2))),IF(M$38=2,DATE(M96,MONTH($B$9),DAY($B$9)),"")),"")</f>
        <v/>
      </c>
      <c r="N139" s="454" t="str">
        <f>IF(ISNUMBER(N96),IF(N$38=3,DATE(YEAR(N138)+IF(N96=1,1,0),MONTH(VLOOKUP(N96,'Project info'!$A$37:$B$40,2)),DAY(VLOOKUP(N96,'Project info'!$A$37:$B$40,2))),IF(N$38=2,DATE(N96,MONTH($B$9),DAY($B$9)),"")),"")</f>
        <v/>
      </c>
      <c r="O139" s="454" t="str">
        <f>IF(ISNUMBER(O96),IF(O$38=3,DATE(YEAR(O138)+IF(O96=1,1,0),MONTH(VLOOKUP(O96,'Project info'!$A$37:$B$40,2)),DAY(VLOOKUP(O96,'Project info'!$A$37:$B$40,2))),IF(O$38=2,DATE(O96,MONTH($B$9),DAY($B$9)),"")),"")</f>
        <v/>
      </c>
      <c r="P139" s="454" t="str">
        <f>IF(ISNUMBER(P96),IF(P$38=3,DATE(YEAR(P138)+IF(P96=1,1,0),MONTH(VLOOKUP(P96,'Project info'!$A$37:$B$40,2)),DAY(VLOOKUP(P96,'Project info'!$A$37:$B$40,2))),IF(P$38=2,DATE(P96,MONTH($B$9),DAY($B$9)),"")),"")</f>
        <v/>
      </c>
      <c r="Q139" s="454" t="str">
        <f>IF(ISNUMBER(Q96),IF(Q$38=3,DATE(YEAR(Q138)+IF(Q96=1,1,0),MONTH(VLOOKUP(Q96,'Project info'!$A$37:$B$40,2)),DAY(VLOOKUP(Q96,'Project info'!$A$37:$B$40,2))),IF(Q$38=2,DATE(Q96,MONTH($B$9),DAY($B$9)),"")),"")</f>
        <v/>
      </c>
      <c r="R139" s="454" t="str">
        <f>IF(ISNUMBER(R96),IF(R$38=3,DATE(YEAR(R138)+IF(R96=1,1,0),MONTH(VLOOKUP(R96,'Project info'!$A$37:$B$40,2)),DAY(VLOOKUP(R96,'Project info'!$A$37:$B$40,2))),IF(R$38=2,DATE(R96,MONTH($B$9),DAY($B$9)),"")),"")</f>
        <v/>
      </c>
      <c r="S139" s="454" t="str">
        <f>IF(ISNUMBER(S96),IF(S$38=3,DATE(YEAR(S138)+IF(S96=1,1,0),MONTH(VLOOKUP(S96,'Project info'!$A$37:$B$40,2)),DAY(VLOOKUP(S96,'Project info'!$A$37:$B$40,2))),IF(S$38=2,DATE(S96,MONTH($B$9),DAY($B$9)),"")),"")</f>
        <v/>
      </c>
      <c r="T139" s="454" t="str">
        <f>IF(ISNUMBER(T96),IF(T$38=3,DATE(YEAR(T138)+IF(T96=1,1,0),MONTH(VLOOKUP(T96,'Project info'!$A$37:$B$40,2)),DAY(VLOOKUP(T96,'Project info'!$A$37:$B$40,2))),IF(T$38=2,DATE(T96,MONTH($B$9),DAY($B$9)),"")),"")</f>
        <v/>
      </c>
      <c r="U139" s="454" t="str">
        <f>IF(ISNUMBER(U96),IF(U$38=3,DATE(YEAR(U138)+IF(U96=1,1,0),MONTH(VLOOKUP(U96,'Project info'!$A$37:$B$40,2)),DAY(VLOOKUP(U96,'Project info'!$A$37:$B$40,2))),IF(U$38=2,DATE(U96,MONTH($B$9),DAY($B$9)),"")),"")</f>
        <v/>
      </c>
      <c r="V139" s="454" t="str">
        <f>IF(ISNUMBER(V96),IF(V$38=3,DATE(YEAR(V138)+IF(V96=1,1,0),MONTH(VLOOKUP(V96,'Project info'!$A$37:$B$40,2)),DAY(VLOOKUP(V96,'Project info'!$A$37:$B$40,2))),IF(V$38=2,DATE(V96,MONTH($B$9),DAY($B$9)),"")),"")</f>
        <v/>
      </c>
      <c r="W139" s="454" t="str">
        <f>IF(ISNUMBER(W96),IF(W$38=3,DATE(YEAR(W138)+IF(W96=1,1,0),MONTH(VLOOKUP(W96,'Project info'!$A$37:$B$40,2)),DAY(VLOOKUP(W96,'Project info'!$A$37:$B$40,2))),IF(W$38=2,DATE(W96,MONTH($B$9),DAY($B$9)),"")),"")</f>
        <v/>
      </c>
      <c r="X139" s="454" t="str">
        <f>IF(ISNUMBER(X96),IF(X$38=3,DATE(YEAR(X138)+IF(X96=1,1,0),MONTH(VLOOKUP(X96,'Project info'!$A$37:$B$40,2)),DAY(VLOOKUP(X96,'Project info'!$A$37:$B$40,2))),IF(X$38=2,DATE(X96,MONTH($B$9),DAY($B$9)),"")),"")</f>
        <v/>
      </c>
    </row>
    <row r="140" spans="1:24" x14ac:dyDescent="0.2">
      <c r="A140" s="442"/>
      <c r="B140" s="442"/>
      <c r="C140" s="470">
        <v>28</v>
      </c>
      <c r="D140" s="454" t="str">
        <f>IF(ISNUMBER(D97),IF(D$38=3,DATE(YEAR(D139)+IF(D97=1,1,0),MONTH(VLOOKUP(D97,'Project info'!$A$37:$B$40,2)),DAY(VLOOKUP(D97,'Project info'!$A$37:$B$40,2))),IF(D$38=2,DATE(D97,MONTH($B$9),DAY($B$9)),"")),"")</f>
        <v/>
      </c>
      <c r="E140" s="454" t="str">
        <f>IF(ISNUMBER(E97),IF(E$38=3,DATE(YEAR(E139)+IF(E97=1,1,0),MONTH(VLOOKUP(E97,'Project info'!$A$37:$B$40,2)),DAY(VLOOKUP(E97,'Project info'!$A$37:$B$40,2))),IF(E$38=2,DATE(E97,MONTH($B$9),DAY($B$9)),"")),"")</f>
        <v/>
      </c>
      <c r="F140" s="454" t="str">
        <f>IF(ISNUMBER(F97),IF(F$38=3,DATE(YEAR(F139)+IF(F97=1,1,0),MONTH(VLOOKUP(F97,'Project info'!$A$37:$B$40,2)),DAY(VLOOKUP(F97,'Project info'!$A$37:$B$40,2))),IF(F$38=2,DATE(F97,MONTH($B$9),DAY($B$9)),"")),"")</f>
        <v/>
      </c>
      <c r="G140" s="454" t="str">
        <f>IF(ISNUMBER(G97),IF(G$38=3,DATE(YEAR(G139)+IF(G97=1,1,0),MONTH(VLOOKUP(G97,'Project info'!$A$37:$B$40,2)),DAY(VLOOKUP(G97,'Project info'!$A$37:$B$40,2))),IF(G$38=2,DATE(G97,MONTH($B$9),DAY($B$9)),"")),"")</f>
        <v/>
      </c>
      <c r="H140" s="454" t="str">
        <f>IF(ISNUMBER(H97),IF(H$38=3,DATE(YEAR(H139)+IF(H97=1,1,0),MONTH(VLOOKUP(H97,'Project info'!$A$37:$B$40,2)),DAY(VLOOKUP(H97,'Project info'!$A$37:$B$40,2))),IF(H$38=2,DATE(H97,MONTH($B$9),DAY($B$9)),"")),"")</f>
        <v/>
      </c>
      <c r="I140" s="454" t="str">
        <f>IF(ISNUMBER(I97),IF(I$38=3,DATE(YEAR(I139)+IF(I97=1,1,0),MONTH(VLOOKUP(I97,'Project info'!$A$37:$B$40,2)),DAY(VLOOKUP(I97,'Project info'!$A$37:$B$40,2))),IF(I$38=2,DATE(I97,MONTH($B$9),DAY($B$9)),"")),"")</f>
        <v/>
      </c>
      <c r="J140" s="454" t="str">
        <f>IF(ISNUMBER(J97),IF(J$38=3,DATE(YEAR(J139)+IF(J97=1,1,0),MONTH(VLOOKUP(J97,'Project info'!$A$37:$B$40,2)),DAY(VLOOKUP(J97,'Project info'!$A$37:$B$40,2))),IF(J$38=2,DATE(J97,MONTH($B$9),DAY($B$9)),"")),"")</f>
        <v/>
      </c>
      <c r="K140" s="454" t="str">
        <f>IF(ISNUMBER(K97),IF(K$38=3,DATE(YEAR(K139)+IF(K97=1,1,0),MONTH(VLOOKUP(K97,'Project info'!$A$37:$B$40,2)),DAY(VLOOKUP(K97,'Project info'!$A$37:$B$40,2))),IF(K$38=2,DATE(K97,MONTH($B$9),DAY($B$9)),"")),"")</f>
        <v/>
      </c>
      <c r="L140" s="454" t="str">
        <f>IF(ISNUMBER(L97),IF(L$38=3,DATE(YEAR(L139)+IF(L97=1,1,0),MONTH(VLOOKUP(L97,'Project info'!$A$37:$B$40,2)),DAY(VLOOKUP(L97,'Project info'!$A$37:$B$40,2))),IF(L$38=2,DATE(L97,MONTH($B$9),DAY($B$9)),"")),"")</f>
        <v/>
      </c>
      <c r="M140" s="454" t="str">
        <f>IF(ISNUMBER(M97),IF(M$38=3,DATE(YEAR(M139)+IF(M97=1,1,0),MONTH(VLOOKUP(M97,'Project info'!$A$37:$B$40,2)),DAY(VLOOKUP(M97,'Project info'!$A$37:$B$40,2))),IF(M$38=2,DATE(M97,MONTH($B$9),DAY($B$9)),"")),"")</f>
        <v/>
      </c>
      <c r="N140" s="454" t="str">
        <f>IF(ISNUMBER(N97),IF(N$38=3,DATE(YEAR(N139)+IF(N97=1,1,0),MONTH(VLOOKUP(N97,'Project info'!$A$37:$B$40,2)),DAY(VLOOKUP(N97,'Project info'!$A$37:$B$40,2))),IF(N$38=2,DATE(N97,MONTH($B$9),DAY($B$9)),"")),"")</f>
        <v/>
      </c>
      <c r="O140" s="454" t="str">
        <f>IF(ISNUMBER(O97),IF(O$38=3,DATE(YEAR(O139)+IF(O97=1,1,0),MONTH(VLOOKUP(O97,'Project info'!$A$37:$B$40,2)),DAY(VLOOKUP(O97,'Project info'!$A$37:$B$40,2))),IF(O$38=2,DATE(O97,MONTH($B$9),DAY($B$9)),"")),"")</f>
        <v/>
      </c>
      <c r="P140" s="454" t="str">
        <f>IF(ISNUMBER(P97),IF(P$38=3,DATE(YEAR(P139)+IF(P97=1,1,0),MONTH(VLOOKUP(P97,'Project info'!$A$37:$B$40,2)),DAY(VLOOKUP(P97,'Project info'!$A$37:$B$40,2))),IF(P$38=2,DATE(P97,MONTH($B$9),DAY($B$9)),"")),"")</f>
        <v/>
      </c>
      <c r="Q140" s="454" t="str">
        <f>IF(ISNUMBER(Q97),IF(Q$38=3,DATE(YEAR(Q139)+IF(Q97=1,1,0),MONTH(VLOOKUP(Q97,'Project info'!$A$37:$B$40,2)),DAY(VLOOKUP(Q97,'Project info'!$A$37:$B$40,2))),IF(Q$38=2,DATE(Q97,MONTH($B$9),DAY($B$9)),"")),"")</f>
        <v/>
      </c>
      <c r="R140" s="454" t="str">
        <f>IF(ISNUMBER(R97),IF(R$38=3,DATE(YEAR(R139)+IF(R97=1,1,0),MONTH(VLOOKUP(R97,'Project info'!$A$37:$B$40,2)),DAY(VLOOKUP(R97,'Project info'!$A$37:$B$40,2))),IF(R$38=2,DATE(R97,MONTH($B$9),DAY($B$9)),"")),"")</f>
        <v/>
      </c>
      <c r="S140" s="454" t="str">
        <f>IF(ISNUMBER(S97),IF(S$38=3,DATE(YEAR(S139)+IF(S97=1,1,0),MONTH(VLOOKUP(S97,'Project info'!$A$37:$B$40,2)),DAY(VLOOKUP(S97,'Project info'!$A$37:$B$40,2))),IF(S$38=2,DATE(S97,MONTH($B$9),DAY($B$9)),"")),"")</f>
        <v/>
      </c>
      <c r="T140" s="454" t="str">
        <f>IF(ISNUMBER(T97),IF(T$38=3,DATE(YEAR(T139)+IF(T97=1,1,0),MONTH(VLOOKUP(T97,'Project info'!$A$37:$B$40,2)),DAY(VLOOKUP(T97,'Project info'!$A$37:$B$40,2))),IF(T$38=2,DATE(T97,MONTH($B$9),DAY($B$9)),"")),"")</f>
        <v/>
      </c>
      <c r="U140" s="454" t="str">
        <f>IF(ISNUMBER(U97),IF(U$38=3,DATE(YEAR(U139)+IF(U97=1,1,0),MONTH(VLOOKUP(U97,'Project info'!$A$37:$B$40,2)),DAY(VLOOKUP(U97,'Project info'!$A$37:$B$40,2))),IF(U$38=2,DATE(U97,MONTH($B$9),DAY($B$9)),"")),"")</f>
        <v/>
      </c>
      <c r="V140" s="454" t="str">
        <f>IF(ISNUMBER(V97),IF(V$38=3,DATE(YEAR(V139)+IF(V97=1,1,0),MONTH(VLOOKUP(V97,'Project info'!$A$37:$B$40,2)),DAY(VLOOKUP(V97,'Project info'!$A$37:$B$40,2))),IF(V$38=2,DATE(V97,MONTH($B$9),DAY($B$9)),"")),"")</f>
        <v/>
      </c>
      <c r="W140" s="454" t="str">
        <f>IF(ISNUMBER(W97),IF(W$38=3,DATE(YEAR(W139)+IF(W97=1,1,0),MONTH(VLOOKUP(W97,'Project info'!$A$37:$B$40,2)),DAY(VLOOKUP(W97,'Project info'!$A$37:$B$40,2))),IF(W$38=2,DATE(W97,MONTH($B$9),DAY($B$9)),"")),"")</f>
        <v/>
      </c>
      <c r="X140" s="454" t="str">
        <f>IF(ISNUMBER(X97),IF(X$38=3,DATE(YEAR(X139)+IF(X97=1,1,0),MONTH(VLOOKUP(X97,'Project info'!$A$37:$B$40,2)),DAY(VLOOKUP(X97,'Project info'!$A$37:$B$40,2))),IF(X$38=2,DATE(X97,MONTH($B$9),DAY($B$9)),"")),"")</f>
        <v/>
      </c>
    </row>
    <row r="141" spans="1:24" x14ac:dyDescent="0.2">
      <c r="A141" s="442"/>
      <c r="B141" s="442"/>
      <c r="C141" s="470">
        <v>29</v>
      </c>
      <c r="D141" s="454" t="str">
        <f>IF(ISNUMBER(D98),IF(D$38=3,DATE(YEAR(D140)+IF(D98=1,1,0),MONTH(VLOOKUP(D98,'Project info'!$A$37:$B$40,2)),DAY(VLOOKUP(D98,'Project info'!$A$37:$B$40,2))),IF(D$38=2,DATE(D98,MONTH($B$9),DAY($B$9)),"")),"")</f>
        <v/>
      </c>
      <c r="E141" s="454" t="str">
        <f>IF(ISNUMBER(E98),IF(E$38=3,DATE(YEAR(E140)+IF(E98=1,1,0),MONTH(VLOOKUP(E98,'Project info'!$A$37:$B$40,2)),DAY(VLOOKUP(E98,'Project info'!$A$37:$B$40,2))),IF(E$38=2,DATE(E98,MONTH($B$9),DAY($B$9)),"")),"")</f>
        <v/>
      </c>
      <c r="F141" s="454" t="str">
        <f>IF(ISNUMBER(F98),IF(F$38=3,DATE(YEAR(F140)+IF(F98=1,1,0),MONTH(VLOOKUP(F98,'Project info'!$A$37:$B$40,2)),DAY(VLOOKUP(F98,'Project info'!$A$37:$B$40,2))),IF(F$38=2,DATE(F98,MONTH($B$9),DAY($B$9)),"")),"")</f>
        <v/>
      </c>
      <c r="G141" s="454" t="str">
        <f>IF(ISNUMBER(G98),IF(G$38=3,DATE(YEAR(G140)+IF(G98=1,1,0),MONTH(VLOOKUP(G98,'Project info'!$A$37:$B$40,2)),DAY(VLOOKUP(G98,'Project info'!$A$37:$B$40,2))),IF(G$38=2,DATE(G98,MONTH($B$9),DAY($B$9)),"")),"")</f>
        <v/>
      </c>
      <c r="H141" s="454" t="str">
        <f>IF(ISNUMBER(H98),IF(H$38=3,DATE(YEAR(H140)+IF(H98=1,1,0),MONTH(VLOOKUP(H98,'Project info'!$A$37:$B$40,2)),DAY(VLOOKUP(H98,'Project info'!$A$37:$B$40,2))),IF(H$38=2,DATE(H98,MONTH($B$9),DAY($B$9)),"")),"")</f>
        <v/>
      </c>
      <c r="I141" s="454" t="str">
        <f>IF(ISNUMBER(I98),IF(I$38=3,DATE(YEAR(I140)+IF(I98=1,1,0),MONTH(VLOOKUP(I98,'Project info'!$A$37:$B$40,2)),DAY(VLOOKUP(I98,'Project info'!$A$37:$B$40,2))),IF(I$38=2,DATE(I98,MONTH($B$9),DAY($B$9)),"")),"")</f>
        <v/>
      </c>
      <c r="J141" s="454" t="str">
        <f>IF(ISNUMBER(J98),IF(J$38=3,DATE(YEAR(J140)+IF(J98=1,1,0),MONTH(VLOOKUP(J98,'Project info'!$A$37:$B$40,2)),DAY(VLOOKUP(J98,'Project info'!$A$37:$B$40,2))),IF(J$38=2,DATE(J98,MONTH($B$9),DAY($B$9)),"")),"")</f>
        <v/>
      </c>
      <c r="K141" s="454" t="str">
        <f>IF(ISNUMBER(K98),IF(K$38=3,DATE(YEAR(K140)+IF(K98=1,1,0),MONTH(VLOOKUP(K98,'Project info'!$A$37:$B$40,2)),DAY(VLOOKUP(K98,'Project info'!$A$37:$B$40,2))),IF(K$38=2,DATE(K98,MONTH($B$9),DAY($B$9)),"")),"")</f>
        <v/>
      </c>
      <c r="L141" s="454" t="str">
        <f>IF(ISNUMBER(L98),IF(L$38=3,DATE(YEAR(L140)+IF(L98=1,1,0),MONTH(VLOOKUP(L98,'Project info'!$A$37:$B$40,2)),DAY(VLOOKUP(L98,'Project info'!$A$37:$B$40,2))),IF(L$38=2,DATE(L98,MONTH($B$9),DAY($B$9)),"")),"")</f>
        <v/>
      </c>
      <c r="M141" s="454" t="str">
        <f>IF(ISNUMBER(M98),IF(M$38=3,DATE(YEAR(M140)+IF(M98=1,1,0),MONTH(VLOOKUP(M98,'Project info'!$A$37:$B$40,2)),DAY(VLOOKUP(M98,'Project info'!$A$37:$B$40,2))),IF(M$38=2,DATE(M98,MONTH($B$9),DAY($B$9)),"")),"")</f>
        <v/>
      </c>
      <c r="N141" s="454" t="str">
        <f>IF(ISNUMBER(N98),IF(N$38=3,DATE(YEAR(N140)+IF(N98=1,1,0),MONTH(VLOOKUP(N98,'Project info'!$A$37:$B$40,2)),DAY(VLOOKUP(N98,'Project info'!$A$37:$B$40,2))),IF(N$38=2,DATE(N98,MONTH($B$9),DAY($B$9)),"")),"")</f>
        <v/>
      </c>
      <c r="O141" s="454" t="str">
        <f>IF(ISNUMBER(O98),IF(O$38=3,DATE(YEAR(O140)+IF(O98=1,1,0),MONTH(VLOOKUP(O98,'Project info'!$A$37:$B$40,2)),DAY(VLOOKUP(O98,'Project info'!$A$37:$B$40,2))),IF(O$38=2,DATE(O98,MONTH($B$9),DAY($B$9)),"")),"")</f>
        <v/>
      </c>
      <c r="P141" s="454" t="str">
        <f>IF(ISNUMBER(P98),IF(P$38=3,DATE(YEAR(P140)+IF(P98=1,1,0),MONTH(VLOOKUP(P98,'Project info'!$A$37:$B$40,2)),DAY(VLOOKUP(P98,'Project info'!$A$37:$B$40,2))),IF(P$38=2,DATE(P98,MONTH($B$9),DAY($B$9)),"")),"")</f>
        <v/>
      </c>
      <c r="Q141" s="454" t="str">
        <f>IF(ISNUMBER(Q98),IF(Q$38=3,DATE(YEAR(Q140)+IF(Q98=1,1,0),MONTH(VLOOKUP(Q98,'Project info'!$A$37:$B$40,2)),DAY(VLOOKUP(Q98,'Project info'!$A$37:$B$40,2))),IF(Q$38=2,DATE(Q98,MONTH($B$9),DAY($B$9)),"")),"")</f>
        <v/>
      </c>
      <c r="R141" s="454" t="str">
        <f>IF(ISNUMBER(R98),IF(R$38=3,DATE(YEAR(R140)+IF(R98=1,1,0),MONTH(VLOOKUP(R98,'Project info'!$A$37:$B$40,2)),DAY(VLOOKUP(R98,'Project info'!$A$37:$B$40,2))),IF(R$38=2,DATE(R98,MONTH($B$9),DAY($B$9)),"")),"")</f>
        <v/>
      </c>
      <c r="S141" s="454" t="str">
        <f>IF(ISNUMBER(S98),IF(S$38=3,DATE(YEAR(S140)+IF(S98=1,1,0),MONTH(VLOOKUP(S98,'Project info'!$A$37:$B$40,2)),DAY(VLOOKUP(S98,'Project info'!$A$37:$B$40,2))),IF(S$38=2,DATE(S98,MONTH($B$9),DAY($B$9)),"")),"")</f>
        <v/>
      </c>
      <c r="T141" s="454" t="str">
        <f>IF(ISNUMBER(T98),IF(T$38=3,DATE(YEAR(T140)+IF(T98=1,1,0),MONTH(VLOOKUP(T98,'Project info'!$A$37:$B$40,2)),DAY(VLOOKUP(T98,'Project info'!$A$37:$B$40,2))),IF(T$38=2,DATE(T98,MONTH($B$9),DAY($B$9)),"")),"")</f>
        <v/>
      </c>
      <c r="U141" s="454" t="str">
        <f>IF(ISNUMBER(U98),IF(U$38=3,DATE(YEAR(U140)+IF(U98=1,1,0),MONTH(VLOOKUP(U98,'Project info'!$A$37:$B$40,2)),DAY(VLOOKUP(U98,'Project info'!$A$37:$B$40,2))),IF(U$38=2,DATE(U98,MONTH($B$9),DAY($B$9)),"")),"")</f>
        <v/>
      </c>
      <c r="V141" s="454" t="str">
        <f>IF(ISNUMBER(V98),IF(V$38=3,DATE(YEAR(V140)+IF(V98=1,1,0),MONTH(VLOOKUP(V98,'Project info'!$A$37:$B$40,2)),DAY(VLOOKUP(V98,'Project info'!$A$37:$B$40,2))),IF(V$38=2,DATE(V98,MONTH($B$9),DAY($B$9)),"")),"")</f>
        <v/>
      </c>
      <c r="W141" s="454" t="str">
        <f>IF(ISNUMBER(W98),IF(W$38=3,DATE(YEAR(W140)+IF(W98=1,1,0),MONTH(VLOOKUP(W98,'Project info'!$A$37:$B$40,2)),DAY(VLOOKUP(W98,'Project info'!$A$37:$B$40,2))),IF(W$38=2,DATE(W98,MONTH($B$9),DAY($B$9)),"")),"")</f>
        <v/>
      </c>
      <c r="X141" s="454" t="str">
        <f>IF(ISNUMBER(X98),IF(X$38=3,DATE(YEAR(X140)+IF(X98=1,1,0),MONTH(VLOOKUP(X98,'Project info'!$A$37:$B$40,2)),DAY(VLOOKUP(X98,'Project info'!$A$37:$B$40,2))),IF(X$38=2,DATE(X98,MONTH($B$9),DAY($B$9)),"")),"")</f>
        <v/>
      </c>
    </row>
    <row r="142" spans="1:24" x14ac:dyDescent="0.2">
      <c r="A142" s="442"/>
      <c r="B142" s="442"/>
      <c r="C142" s="470">
        <v>30</v>
      </c>
      <c r="D142" s="454" t="str">
        <f>IF(ISNUMBER(D99),IF(D$38=3,DATE(YEAR(D141)+IF(D99=1,1,0),MONTH(VLOOKUP(D99,'Project info'!$A$37:$B$40,2)),DAY(VLOOKUP(D99,'Project info'!$A$37:$B$40,2))),IF(D$38=2,DATE(D99,MONTH($B$9),DAY($B$9)),"")),"")</f>
        <v/>
      </c>
      <c r="E142" s="454" t="str">
        <f>IF(ISNUMBER(E99),IF(E$38=3,DATE(YEAR(E141)+IF(E99=1,1,0),MONTH(VLOOKUP(E99,'Project info'!$A$37:$B$40,2)),DAY(VLOOKUP(E99,'Project info'!$A$37:$B$40,2))),IF(E$38=2,DATE(E99,MONTH($B$9),DAY($B$9)),"")),"")</f>
        <v/>
      </c>
      <c r="F142" s="454" t="str">
        <f>IF(ISNUMBER(F99),IF(F$38=3,DATE(YEAR(F141)+IF(F99=1,1,0),MONTH(VLOOKUP(F99,'Project info'!$A$37:$B$40,2)),DAY(VLOOKUP(F99,'Project info'!$A$37:$B$40,2))),IF(F$38=2,DATE(F99,MONTH($B$9),DAY($B$9)),"")),"")</f>
        <v/>
      </c>
      <c r="G142" s="454" t="str">
        <f>IF(ISNUMBER(G99),IF(G$38=3,DATE(YEAR(G141)+IF(G99=1,1,0),MONTH(VLOOKUP(G99,'Project info'!$A$37:$B$40,2)),DAY(VLOOKUP(G99,'Project info'!$A$37:$B$40,2))),IF(G$38=2,DATE(G99,MONTH($B$9),DAY($B$9)),"")),"")</f>
        <v/>
      </c>
      <c r="H142" s="454" t="str">
        <f>IF(ISNUMBER(H99),IF(H$38=3,DATE(YEAR(H141)+IF(H99=1,1,0),MONTH(VLOOKUP(H99,'Project info'!$A$37:$B$40,2)),DAY(VLOOKUP(H99,'Project info'!$A$37:$B$40,2))),IF(H$38=2,DATE(H99,MONTH($B$9),DAY($B$9)),"")),"")</f>
        <v/>
      </c>
      <c r="I142" s="454" t="str">
        <f>IF(ISNUMBER(I99),IF(I$38=3,DATE(YEAR(I141)+IF(I99=1,1,0),MONTH(VLOOKUP(I99,'Project info'!$A$37:$B$40,2)),DAY(VLOOKUP(I99,'Project info'!$A$37:$B$40,2))),IF(I$38=2,DATE(I99,MONTH($B$9),DAY($B$9)),"")),"")</f>
        <v/>
      </c>
      <c r="J142" s="454" t="str">
        <f>IF(ISNUMBER(J99),IF(J$38=3,DATE(YEAR(J141)+IF(J99=1,1,0),MONTH(VLOOKUP(J99,'Project info'!$A$37:$B$40,2)),DAY(VLOOKUP(J99,'Project info'!$A$37:$B$40,2))),IF(J$38=2,DATE(J99,MONTH($B$9),DAY($B$9)),"")),"")</f>
        <v/>
      </c>
      <c r="K142" s="454" t="str">
        <f>IF(ISNUMBER(K99),IF(K$38=3,DATE(YEAR(K141)+IF(K99=1,1,0),MONTH(VLOOKUP(K99,'Project info'!$A$37:$B$40,2)),DAY(VLOOKUP(K99,'Project info'!$A$37:$B$40,2))),IF(K$38=2,DATE(K99,MONTH($B$9),DAY($B$9)),"")),"")</f>
        <v/>
      </c>
      <c r="L142" s="454" t="str">
        <f>IF(ISNUMBER(L99),IF(L$38=3,DATE(YEAR(L141)+IF(L99=1,1,0),MONTH(VLOOKUP(L99,'Project info'!$A$37:$B$40,2)),DAY(VLOOKUP(L99,'Project info'!$A$37:$B$40,2))),IF(L$38=2,DATE(L99,MONTH($B$9),DAY($B$9)),"")),"")</f>
        <v/>
      </c>
      <c r="M142" s="454" t="str">
        <f>IF(ISNUMBER(M99),IF(M$38=3,DATE(YEAR(M141)+IF(M99=1,1,0),MONTH(VLOOKUP(M99,'Project info'!$A$37:$B$40,2)),DAY(VLOOKUP(M99,'Project info'!$A$37:$B$40,2))),IF(M$38=2,DATE(M99,MONTH($B$9),DAY($B$9)),"")),"")</f>
        <v/>
      </c>
      <c r="N142" s="454" t="str">
        <f>IF(ISNUMBER(N99),IF(N$38=3,DATE(YEAR(N141)+IF(N99=1,1,0),MONTH(VLOOKUP(N99,'Project info'!$A$37:$B$40,2)),DAY(VLOOKUP(N99,'Project info'!$A$37:$B$40,2))),IF(N$38=2,DATE(N99,MONTH($B$9),DAY($B$9)),"")),"")</f>
        <v/>
      </c>
      <c r="O142" s="454" t="str">
        <f>IF(ISNUMBER(O99),IF(O$38=3,DATE(YEAR(O141)+IF(O99=1,1,0),MONTH(VLOOKUP(O99,'Project info'!$A$37:$B$40,2)),DAY(VLOOKUP(O99,'Project info'!$A$37:$B$40,2))),IF(O$38=2,DATE(O99,MONTH($B$9),DAY($B$9)),"")),"")</f>
        <v/>
      </c>
      <c r="P142" s="454" t="str">
        <f>IF(ISNUMBER(P99),IF(P$38=3,DATE(YEAR(P141)+IF(P99=1,1,0),MONTH(VLOOKUP(P99,'Project info'!$A$37:$B$40,2)),DAY(VLOOKUP(P99,'Project info'!$A$37:$B$40,2))),IF(P$38=2,DATE(P99,MONTH($B$9),DAY($B$9)),"")),"")</f>
        <v/>
      </c>
      <c r="Q142" s="454" t="str">
        <f>IF(ISNUMBER(Q99),IF(Q$38=3,DATE(YEAR(Q141)+IF(Q99=1,1,0),MONTH(VLOOKUP(Q99,'Project info'!$A$37:$B$40,2)),DAY(VLOOKUP(Q99,'Project info'!$A$37:$B$40,2))),IF(Q$38=2,DATE(Q99,MONTH($B$9),DAY($B$9)),"")),"")</f>
        <v/>
      </c>
      <c r="R142" s="454" t="str">
        <f>IF(ISNUMBER(R99),IF(R$38=3,DATE(YEAR(R141)+IF(R99=1,1,0),MONTH(VLOOKUP(R99,'Project info'!$A$37:$B$40,2)),DAY(VLOOKUP(R99,'Project info'!$A$37:$B$40,2))),IF(R$38=2,DATE(R99,MONTH($B$9),DAY($B$9)),"")),"")</f>
        <v/>
      </c>
      <c r="S142" s="454" t="str">
        <f>IF(ISNUMBER(S99),IF(S$38=3,DATE(YEAR(S141)+IF(S99=1,1,0),MONTH(VLOOKUP(S99,'Project info'!$A$37:$B$40,2)),DAY(VLOOKUP(S99,'Project info'!$A$37:$B$40,2))),IF(S$38=2,DATE(S99,MONTH($B$9),DAY($B$9)),"")),"")</f>
        <v/>
      </c>
      <c r="T142" s="454" t="str">
        <f>IF(ISNUMBER(T99),IF(T$38=3,DATE(YEAR(T141)+IF(T99=1,1,0),MONTH(VLOOKUP(T99,'Project info'!$A$37:$B$40,2)),DAY(VLOOKUP(T99,'Project info'!$A$37:$B$40,2))),IF(T$38=2,DATE(T99,MONTH($B$9),DAY($B$9)),"")),"")</f>
        <v/>
      </c>
      <c r="U142" s="454" t="str">
        <f>IF(ISNUMBER(U99),IF(U$38=3,DATE(YEAR(U141)+IF(U99=1,1,0),MONTH(VLOOKUP(U99,'Project info'!$A$37:$B$40,2)),DAY(VLOOKUP(U99,'Project info'!$A$37:$B$40,2))),IF(U$38=2,DATE(U99,MONTH($B$9),DAY($B$9)),"")),"")</f>
        <v/>
      </c>
      <c r="V142" s="454" t="str">
        <f>IF(ISNUMBER(V99),IF(V$38=3,DATE(YEAR(V141)+IF(V99=1,1,0),MONTH(VLOOKUP(V99,'Project info'!$A$37:$B$40,2)),DAY(VLOOKUP(V99,'Project info'!$A$37:$B$40,2))),IF(V$38=2,DATE(V99,MONTH($B$9),DAY($B$9)),"")),"")</f>
        <v/>
      </c>
      <c r="W142" s="454" t="str">
        <f>IF(ISNUMBER(W99),IF(W$38=3,DATE(YEAR(W141)+IF(W99=1,1,0),MONTH(VLOOKUP(W99,'Project info'!$A$37:$B$40,2)),DAY(VLOOKUP(W99,'Project info'!$A$37:$B$40,2))),IF(W$38=2,DATE(W99,MONTH($B$9),DAY($B$9)),"")),"")</f>
        <v/>
      </c>
      <c r="X142" s="454" t="str">
        <f>IF(ISNUMBER(X99),IF(X$38=3,DATE(YEAR(X141)+IF(X99=1,1,0),MONTH(VLOOKUP(X99,'Project info'!$A$37:$B$40,2)),DAY(VLOOKUP(X99,'Project info'!$A$37:$B$40,2))),IF(X$38=2,DATE(X99,MONTH($B$9),DAY($B$9)),"")),"")</f>
        <v/>
      </c>
    </row>
    <row r="143" spans="1:24" x14ac:dyDescent="0.2">
      <c r="A143" s="442"/>
      <c r="B143" s="442"/>
      <c r="C143" s="470">
        <v>31</v>
      </c>
      <c r="D143" s="454" t="str">
        <f>IF(ISNUMBER(D100),IF(D$38=3,DATE(YEAR(D142)+IF(D100=1,1,0),MONTH(VLOOKUP(D100,'Project info'!$A$37:$B$40,2)),DAY(VLOOKUP(D100,'Project info'!$A$37:$B$40,2))),IF(D$38=2,DATE(D100,MONTH($B$9),DAY($B$9)),"")),"")</f>
        <v/>
      </c>
      <c r="E143" s="454" t="str">
        <f>IF(ISNUMBER(E100),IF(E$38=3,DATE(YEAR(E142)+IF(E100=1,1,0),MONTH(VLOOKUP(E100,'Project info'!$A$37:$B$40,2)),DAY(VLOOKUP(E100,'Project info'!$A$37:$B$40,2))),IF(E$38=2,DATE(E100,MONTH($B$9),DAY($B$9)),"")),"")</f>
        <v/>
      </c>
      <c r="F143" s="454" t="str">
        <f>IF(ISNUMBER(F100),IF(F$38=3,DATE(YEAR(F142)+IF(F100=1,1,0),MONTH(VLOOKUP(F100,'Project info'!$A$37:$B$40,2)),DAY(VLOOKUP(F100,'Project info'!$A$37:$B$40,2))),IF(F$38=2,DATE(F100,MONTH($B$9),DAY($B$9)),"")),"")</f>
        <v/>
      </c>
      <c r="G143" s="454" t="str">
        <f>IF(ISNUMBER(G100),IF(G$38=3,DATE(YEAR(G142)+IF(G100=1,1,0),MONTH(VLOOKUP(G100,'Project info'!$A$37:$B$40,2)),DAY(VLOOKUP(G100,'Project info'!$A$37:$B$40,2))),IF(G$38=2,DATE(G100,MONTH($B$9),DAY($B$9)),"")),"")</f>
        <v/>
      </c>
      <c r="H143" s="454" t="str">
        <f>IF(ISNUMBER(H100),IF(H$38=3,DATE(YEAR(H142)+IF(H100=1,1,0),MONTH(VLOOKUP(H100,'Project info'!$A$37:$B$40,2)),DAY(VLOOKUP(H100,'Project info'!$A$37:$B$40,2))),IF(H$38=2,DATE(H100,MONTH($B$9),DAY($B$9)),"")),"")</f>
        <v/>
      </c>
      <c r="I143" s="454" t="str">
        <f>IF(ISNUMBER(I100),IF(I$38=3,DATE(YEAR(I142)+IF(I100=1,1,0),MONTH(VLOOKUP(I100,'Project info'!$A$37:$B$40,2)),DAY(VLOOKUP(I100,'Project info'!$A$37:$B$40,2))),IF(I$38=2,DATE(I100,MONTH($B$9),DAY($B$9)),"")),"")</f>
        <v/>
      </c>
      <c r="J143" s="454" t="str">
        <f>IF(ISNUMBER(J100),IF(J$38=3,DATE(YEAR(J142)+IF(J100=1,1,0),MONTH(VLOOKUP(J100,'Project info'!$A$37:$B$40,2)),DAY(VLOOKUP(J100,'Project info'!$A$37:$B$40,2))),IF(J$38=2,DATE(J100,MONTH($B$9),DAY($B$9)),"")),"")</f>
        <v/>
      </c>
      <c r="K143" s="454" t="str">
        <f>IF(ISNUMBER(K100),IF(K$38=3,DATE(YEAR(K142)+IF(K100=1,1,0),MONTH(VLOOKUP(K100,'Project info'!$A$37:$B$40,2)),DAY(VLOOKUP(K100,'Project info'!$A$37:$B$40,2))),IF(K$38=2,DATE(K100,MONTH($B$9),DAY($B$9)),"")),"")</f>
        <v/>
      </c>
      <c r="L143" s="454" t="str">
        <f>IF(ISNUMBER(L100),IF(L$38=3,DATE(YEAR(L142)+IF(L100=1,1,0),MONTH(VLOOKUP(L100,'Project info'!$A$37:$B$40,2)),DAY(VLOOKUP(L100,'Project info'!$A$37:$B$40,2))),IF(L$38=2,DATE(L100,MONTH($B$9),DAY($B$9)),"")),"")</f>
        <v/>
      </c>
      <c r="M143" s="454" t="str">
        <f>IF(ISNUMBER(M100),IF(M$38=3,DATE(YEAR(M142)+IF(M100=1,1,0),MONTH(VLOOKUP(M100,'Project info'!$A$37:$B$40,2)),DAY(VLOOKUP(M100,'Project info'!$A$37:$B$40,2))),IF(M$38=2,DATE(M100,MONTH($B$9),DAY($B$9)),"")),"")</f>
        <v/>
      </c>
      <c r="N143" s="454" t="str">
        <f>IF(ISNUMBER(N100),IF(N$38=3,DATE(YEAR(N142)+IF(N100=1,1,0),MONTH(VLOOKUP(N100,'Project info'!$A$37:$B$40,2)),DAY(VLOOKUP(N100,'Project info'!$A$37:$B$40,2))),IF(N$38=2,DATE(N100,MONTH($B$9),DAY($B$9)),"")),"")</f>
        <v/>
      </c>
      <c r="O143" s="454" t="str">
        <f>IF(ISNUMBER(O100),IF(O$38=3,DATE(YEAR(O142)+IF(O100=1,1,0),MONTH(VLOOKUP(O100,'Project info'!$A$37:$B$40,2)),DAY(VLOOKUP(O100,'Project info'!$A$37:$B$40,2))),IF(O$38=2,DATE(O100,MONTH($B$9),DAY($B$9)),"")),"")</f>
        <v/>
      </c>
      <c r="P143" s="454" t="str">
        <f>IF(ISNUMBER(P100),IF(P$38=3,DATE(YEAR(P142)+IF(P100=1,1,0),MONTH(VLOOKUP(P100,'Project info'!$A$37:$B$40,2)),DAY(VLOOKUP(P100,'Project info'!$A$37:$B$40,2))),IF(P$38=2,DATE(P100,MONTH($B$9),DAY($B$9)),"")),"")</f>
        <v/>
      </c>
      <c r="Q143" s="454" t="str">
        <f>IF(ISNUMBER(Q100),IF(Q$38=3,DATE(YEAR(Q142)+IF(Q100=1,1,0),MONTH(VLOOKUP(Q100,'Project info'!$A$37:$B$40,2)),DAY(VLOOKUP(Q100,'Project info'!$A$37:$B$40,2))),IF(Q$38=2,DATE(Q100,MONTH($B$9),DAY($B$9)),"")),"")</f>
        <v/>
      </c>
      <c r="R143" s="454" t="str">
        <f>IF(ISNUMBER(R100),IF(R$38=3,DATE(YEAR(R142)+IF(R100=1,1,0),MONTH(VLOOKUP(R100,'Project info'!$A$37:$B$40,2)),DAY(VLOOKUP(R100,'Project info'!$A$37:$B$40,2))),IF(R$38=2,DATE(R100,MONTH($B$9),DAY($B$9)),"")),"")</f>
        <v/>
      </c>
      <c r="S143" s="454" t="str">
        <f>IF(ISNUMBER(S100),IF(S$38=3,DATE(YEAR(S142)+IF(S100=1,1,0),MONTH(VLOOKUP(S100,'Project info'!$A$37:$B$40,2)),DAY(VLOOKUP(S100,'Project info'!$A$37:$B$40,2))),IF(S$38=2,DATE(S100,MONTH($B$9),DAY($B$9)),"")),"")</f>
        <v/>
      </c>
      <c r="T143" s="454" t="str">
        <f>IF(ISNUMBER(T100),IF(T$38=3,DATE(YEAR(T142)+IF(T100=1,1,0),MONTH(VLOOKUP(T100,'Project info'!$A$37:$B$40,2)),DAY(VLOOKUP(T100,'Project info'!$A$37:$B$40,2))),IF(T$38=2,DATE(T100,MONTH($B$9),DAY($B$9)),"")),"")</f>
        <v/>
      </c>
      <c r="U143" s="454" t="str">
        <f>IF(ISNUMBER(U100),IF(U$38=3,DATE(YEAR(U142)+IF(U100=1,1,0),MONTH(VLOOKUP(U100,'Project info'!$A$37:$B$40,2)),DAY(VLOOKUP(U100,'Project info'!$A$37:$B$40,2))),IF(U$38=2,DATE(U100,MONTH($B$9),DAY($B$9)),"")),"")</f>
        <v/>
      </c>
      <c r="V143" s="454" t="str">
        <f>IF(ISNUMBER(V100),IF(V$38=3,DATE(YEAR(V142)+IF(V100=1,1,0),MONTH(VLOOKUP(V100,'Project info'!$A$37:$B$40,2)),DAY(VLOOKUP(V100,'Project info'!$A$37:$B$40,2))),IF(V$38=2,DATE(V100,MONTH($B$9),DAY($B$9)),"")),"")</f>
        <v/>
      </c>
      <c r="W143" s="454" t="str">
        <f>IF(ISNUMBER(W100),IF(W$38=3,DATE(YEAR(W142)+IF(W100=1,1,0),MONTH(VLOOKUP(W100,'Project info'!$A$37:$B$40,2)),DAY(VLOOKUP(W100,'Project info'!$A$37:$B$40,2))),IF(W$38=2,DATE(W100,MONTH($B$9),DAY($B$9)),"")),"")</f>
        <v/>
      </c>
      <c r="X143" s="454" t="str">
        <f>IF(ISNUMBER(X100),IF(X$38=3,DATE(YEAR(X142)+IF(X100=1,1,0),MONTH(VLOOKUP(X100,'Project info'!$A$37:$B$40,2)),DAY(VLOOKUP(X100,'Project info'!$A$37:$B$40,2))),IF(X$38=2,DATE(X100,MONTH($B$9),DAY($B$9)),"")),"")</f>
        <v/>
      </c>
    </row>
    <row r="144" spans="1:24" x14ac:dyDescent="0.2">
      <c r="A144" s="442"/>
      <c r="B144" s="442"/>
      <c r="C144" s="470">
        <v>32</v>
      </c>
      <c r="D144" s="454" t="str">
        <f>IF(ISNUMBER(D101),IF(D$38=3,DATE(YEAR(D143)+IF(D101=1,1,0),MONTH(VLOOKUP(D101,'Project info'!$A$37:$B$40,2)),DAY(VLOOKUP(D101,'Project info'!$A$37:$B$40,2))),IF(D$38=2,DATE(D101,MONTH($B$9),DAY($B$9)),"")),"")</f>
        <v/>
      </c>
      <c r="E144" s="454" t="str">
        <f>IF(ISNUMBER(E101),IF(E$38=3,DATE(YEAR(E143)+IF(E101=1,1,0),MONTH(VLOOKUP(E101,'Project info'!$A$37:$B$40,2)),DAY(VLOOKUP(E101,'Project info'!$A$37:$B$40,2))),IF(E$38=2,DATE(E101,MONTH($B$9),DAY($B$9)),"")),"")</f>
        <v/>
      </c>
      <c r="F144" s="454" t="str">
        <f>IF(ISNUMBER(F101),IF(F$38=3,DATE(YEAR(F143)+IF(F101=1,1,0),MONTH(VLOOKUP(F101,'Project info'!$A$37:$B$40,2)),DAY(VLOOKUP(F101,'Project info'!$A$37:$B$40,2))),IF(F$38=2,DATE(F101,MONTH($B$9),DAY($B$9)),"")),"")</f>
        <v/>
      </c>
      <c r="G144" s="454" t="str">
        <f>IF(ISNUMBER(G101),IF(G$38=3,DATE(YEAR(G143)+IF(G101=1,1,0),MONTH(VLOOKUP(G101,'Project info'!$A$37:$B$40,2)),DAY(VLOOKUP(G101,'Project info'!$A$37:$B$40,2))),IF(G$38=2,DATE(G101,MONTH($B$9),DAY($B$9)),"")),"")</f>
        <v/>
      </c>
      <c r="H144" s="454" t="str">
        <f>IF(ISNUMBER(H101),IF(H$38=3,DATE(YEAR(H143)+IF(H101=1,1,0),MONTH(VLOOKUP(H101,'Project info'!$A$37:$B$40,2)),DAY(VLOOKUP(H101,'Project info'!$A$37:$B$40,2))),IF(H$38=2,DATE(H101,MONTH($B$9),DAY($B$9)),"")),"")</f>
        <v/>
      </c>
      <c r="I144" s="454" t="str">
        <f>IF(ISNUMBER(I101),IF(I$38=3,DATE(YEAR(I143)+IF(I101=1,1,0),MONTH(VLOOKUP(I101,'Project info'!$A$37:$B$40,2)),DAY(VLOOKUP(I101,'Project info'!$A$37:$B$40,2))),IF(I$38=2,DATE(I101,MONTH($B$9),DAY($B$9)),"")),"")</f>
        <v/>
      </c>
      <c r="J144" s="454" t="str">
        <f>IF(ISNUMBER(J101),IF(J$38=3,DATE(YEAR(J143)+IF(J101=1,1,0),MONTH(VLOOKUP(J101,'Project info'!$A$37:$B$40,2)),DAY(VLOOKUP(J101,'Project info'!$A$37:$B$40,2))),IF(J$38=2,DATE(J101,MONTH($B$9),DAY($B$9)),"")),"")</f>
        <v/>
      </c>
      <c r="K144" s="454" t="str">
        <f>IF(ISNUMBER(K101),IF(K$38=3,DATE(YEAR(K143)+IF(K101=1,1,0),MONTH(VLOOKUP(K101,'Project info'!$A$37:$B$40,2)),DAY(VLOOKUP(K101,'Project info'!$A$37:$B$40,2))),IF(K$38=2,DATE(K101,MONTH($B$9),DAY($B$9)),"")),"")</f>
        <v/>
      </c>
      <c r="L144" s="454" t="str">
        <f>IF(ISNUMBER(L101),IF(L$38=3,DATE(YEAR(L143)+IF(L101=1,1,0),MONTH(VLOOKUP(L101,'Project info'!$A$37:$B$40,2)),DAY(VLOOKUP(L101,'Project info'!$A$37:$B$40,2))),IF(L$38=2,DATE(L101,MONTH($B$9),DAY($B$9)),"")),"")</f>
        <v/>
      </c>
      <c r="M144" s="454" t="str">
        <f>IF(ISNUMBER(M101),IF(M$38=3,DATE(YEAR(M143)+IF(M101=1,1,0),MONTH(VLOOKUP(M101,'Project info'!$A$37:$B$40,2)),DAY(VLOOKUP(M101,'Project info'!$A$37:$B$40,2))),IF(M$38=2,DATE(M101,MONTH($B$9),DAY($B$9)),"")),"")</f>
        <v/>
      </c>
      <c r="N144" s="454" t="str">
        <f>IF(ISNUMBER(N101),IF(N$38=3,DATE(YEAR(N143)+IF(N101=1,1,0),MONTH(VLOOKUP(N101,'Project info'!$A$37:$B$40,2)),DAY(VLOOKUP(N101,'Project info'!$A$37:$B$40,2))),IF(N$38=2,DATE(N101,MONTH($B$9),DAY($B$9)),"")),"")</f>
        <v/>
      </c>
      <c r="O144" s="454" t="str">
        <f>IF(ISNUMBER(O101),IF(O$38=3,DATE(YEAR(O143)+IF(O101=1,1,0),MONTH(VLOOKUP(O101,'Project info'!$A$37:$B$40,2)),DAY(VLOOKUP(O101,'Project info'!$A$37:$B$40,2))),IF(O$38=2,DATE(O101,MONTH($B$9),DAY($B$9)),"")),"")</f>
        <v/>
      </c>
      <c r="P144" s="454" t="str">
        <f>IF(ISNUMBER(P101),IF(P$38=3,DATE(YEAR(P143)+IF(P101=1,1,0),MONTH(VLOOKUP(P101,'Project info'!$A$37:$B$40,2)),DAY(VLOOKUP(P101,'Project info'!$A$37:$B$40,2))),IF(P$38=2,DATE(P101,MONTH($B$9),DAY($B$9)),"")),"")</f>
        <v/>
      </c>
      <c r="Q144" s="454" t="str">
        <f>IF(ISNUMBER(Q101),IF(Q$38=3,DATE(YEAR(Q143)+IF(Q101=1,1,0),MONTH(VLOOKUP(Q101,'Project info'!$A$37:$B$40,2)),DAY(VLOOKUP(Q101,'Project info'!$A$37:$B$40,2))),IF(Q$38=2,DATE(Q101,MONTH($B$9),DAY($B$9)),"")),"")</f>
        <v/>
      </c>
      <c r="R144" s="454" t="str">
        <f>IF(ISNUMBER(R101),IF(R$38=3,DATE(YEAR(R143)+IF(R101=1,1,0),MONTH(VLOOKUP(R101,'Project info'!$A$37:$B$40,2)),DAY(VLOOKUP(R101,'Project info'!$A$37:$B$40,2))),IF(R$38=2,DATE(R101,MONTH($B$9),DAY($B$9)),"")),"")</f>
        <v/>
      </c>
      <c r="S144" s="454" t="str">
        <f>IF(ISNUMBER(S101),IF(S$38=3,DATE(YEAR(S143)+IF(S101=1,1,0),MONTH(VLOOKUP(S101,'Project info'!$A$37:$B$40,2)),DAY(VLOOKUP(S101,'Project info'!$A$37:$B$40,2))),IF(S$38=2,DATE(S101,MONTH($B$9),DAY($B$9)),"")),"")</f>
        <v/>
      </c>
      <c r="T144" s="454" t="str">
        <f>IF(ISNUMBER(T101),IF(T$38=3,DATE(YEAR(T143)+IF(T101=1,1,0),MONTH(VLOOKUP(T101,'Project info'!$A$37:$B$40,2)),DAY(VLOOKUP(T101,'Project info'!$A$37:$B$40,2))),IF(T$38=2,DATE(T101,MONTH($B$9),DAY($B$9)),"")),"")</f>
        <v/>
      </c>
      <c r="U144" s="454" t="str">
        <f>IF(ISNUMBER(U101),IF(U$38=3,DATE(YEAR(U143)+IF(U101=1,1,0),MONTH(VLOOKUP(U101,'Project info'!$A$37:$B$40,2)),DAY(VLOOKUP(U101,'Project info'!$A$37:$B$40,2))),IF(U$38=2,DATE(U101,MONTH($B$9),DAY($B$9)),"")),"")</f>
        <v/>
      </c>
      <c r="V144" s="454" t="str">
        <f>IF(ISNUMBER(V101),IF(V$38=3,DATE(YEAR(V143)+IF(V101=1,1,0),MONTH(VLOOKUP(V101,'Project info'!$A$37:$B$40,2)),DAY(VLOOKUP(V101,'Project info'!$A$37:$B$40,2))),IF(V$38=2,DATE(V101,MONTH($B$9),DAY($B$9)),"")),"")</f>
        <v/>
      </c>
      <c r="W144" s="454" t="str">
        <f>IF(ISNUMBER(W101),IF(W$38=3,DATE(YEAR(W143)+IF(W101=1,1,0),MONTH(VLOOKUP(W101,'Project info'!$A$37:$B$40,2)),DAY(VLOOKUP(W101,'Project info'!$A$37:$B$40,2))),IF(W$38=2,DATE(W101,MONTH($B$9),DAY($B$9)),"")),"")</f>
        <v/>
      </c>
      <c r="X144" s="454" t="str">
        <f>IF(ISNUMBER(X101),IF(X$38=3,DATE(YEAR(X143)+IF(X101=1,1,0),MONTH(VLOOKUP(X101,'Project info'!$A$37:$B$40,2)),DAY(VLOOKUP(X101,'Project info'!$A$37:$B$40,2))),IF(X$38=2,DATE(X101,MONTH($B$9),DAY($B$9)),"")),"")</f>
        <v/>
      </c>
    </row>
    <row r="145" spans="1:24" x14ac:dyDescent="0.2">
      <c r="A145" s="442"/>
      <c r="B145" s="442"/>
      <c r="C145" s="470">
        <v>33</v>
      </c>
      <c r="D145" s="454" t="str">
        <f>IF(ISNUMBER(D102),IF(D$38=3,DATE(YEAR(D144)+IF(D102=1,1,0),MONTH(VLOOKUP(D102,'Project info'!$A$37:$B$40,2)),DAY(VLOOKUP(D102,'Project info'!$A$37:$B$40,2))),IF(D$38=2,DATE(D102,MONTH($B$9),DAY($B$9)),"")),"")</f>
        <v/>
      </c>
      <c r="E145" s="454" t="str">
        <f>IF(ISNUMBER(E102),IF(E$38=3,DATE(YEAR(E144)+IF(E102=1,1,0),MONTH(VLOOKUP(E102,'Project info'!$A$37:$B$40,2)),DAY(VLOOKUP(E102,'Project info'!$A$37:$B$40,2))),IF(E$38=2,DATE(E102,MONTH($B$9),DAY($B$9)),"")),"")</f>
        <v/>
      </c>
      <c r="F145" s="454" t="str">
        <f>IF(ISNUMBER(F102),IF(F$38=3,DATE(YEAR(F144)+IF(F102=1,1,0),MONTH(VLOOKUP(F102,'Project info'!$A$37:$B$40,2)),DAY(VLOOKUP(F102,'Project info'!$A$37:$B$40,2))),IF(F$38=2,DATE(F102,MONTH($B$9),DAY($B$9)),"")),"")</f>
        <v/>
      </c>
      <c r="G145" s="454" t="str">
        <f>IF(ISNUMBER(G102),IF(G$38=3,DATE(YEAR(G144)+IF(G102=1,1,0),MONTH(VLOOKUP(G102,'Project info'!$A$37:$B$40,2)),DAY(VLOOKUP(G102,'Project info'!$A$37:$B$40,2))),IF(G$38=2,DATE(G102,MONTH($B$9),DAY($B$9)),"")),"")</f>
        <v/>
      </c>
      <c r="H145" s="454" t="str">
        <f>IF(ISNUMBER(H102),IF(H$38=3,DATE(YEAR(H144)+IF(H102=1,1,0),MONTH(VLOOKUP(H102,'Project info'!$A$37:$B$40,2)),DAY(VLOOKUP(H102,'Project info'!$A$37:$B$40,2))),IF(H$38=2,DATE(H102,MONTH($B$9),DAY($B$9)),"")),"")</f>
        <v/>
      </c>
      <c r="I145" s="454" t="str">
        <f>IF(ISNUMBER(I102),IF(I$38=3,DATE(YEAR(I144)+IF(I102=1,1,0),MONTH(VLOOKUP(I102,'Project info'!$A$37:$B$40,2)),DAY(VLOOKUP(I102,'Project info'!$A$37:$B$40,2))),IF(I$38=2,DATE(I102,MONTH($B$9),DAY($B$9)),"")),"")</f>
        <v/>
      </c>
      <c r="J145" s="454" t="str">
        <f>IF(ISNUMBER(J102),IF(J$38=3,DATE(YEAR(J144)+IF(J102=1,1,0),MONTH(VLOOKUP(J102,'Project info'!$A$37:$B$40,2)),DAY(VLOOKUP(J102,'Project info'!$A$37:$B$40,2))),IF(J$38=2,DATE(J102,MONTH($B$9),DAY($B$9)),"")),"")</f>
        <v/>
      </c>
      <c r="K145" s="454" t="str">
        <f>IF(ISNUMBER(K102),IF(K$38=3,DATE(YEAR(K144)+IF(K102=1,1,0),MONTH(VLOOKUP(K102,'Project info'!$A$37:$B$40,2)),DAY(VLOOKUP(K102,'Project info'!$A$37:$B$40,2))),IF(K$38=2,DATE(K102,MONTH($B$9),DAY($B$9)),"")),"")</f>
        <v/>
      </c>
      <c r="L145" s="454" t="str">
        <f>IF(ISNUMBER(L102),IF(L$38=3,DATE(YEAR(L144)+IF(L102=1,1,0),MONTH(VLOOKUP(L102,'Project info'!$A$37:$B$40,2)),DAY(VLOOKUP(L102,'Project info'!$A$37:$B$40,2))),IF(L$38=2,DATE(L102,MONTH($B$9),DAY($B$9)),"")),"")</f>
        <v/>
      </c>
      <c r="M145" s="454" t="str">
        <f>IF(ISNUMBER(M102),IF(M$38=3,DATE(YEAR(M144)+IF(M102=1,1,0),MONTH(VLOOKUP(M102,'Project info'!$A$37:$B$40,2)),DAY(VLOOKUP(M102,'Project info'!$A$37:$B$40,2))),IF(M$38=2,DATE(M102,MONTH($B$9),DAY($B$9)),"")),"")</f>
        <v/>
      </c>
      <c r="N145" s="454" t="str">
        <f>IF(ISNUMBER(N102),IF(N$38=3,DATE(YEAR(N144)+IF(N102=1,1,0),MONTH(VLOOKUP(N102,'Project info'!$A$37:$B$40,2)),DAY(VLOOKUP(N102,'Project info'!$A$37:$B$40,2))),IF(N$38=2,DATE(N102,MONTH($B$9),DAY($B$9)),"")),"")</f>
        <v/>
      </c>
      <c r="O145" s="454" t="str">
        <f>IF(ISNUMBER(O102),IF(O$38=3,DATE(YEAR(O144)+IF(O102=1,1,0),MONTH(VLOOKUP(O102,'Project info'!$A$37:$B$40,2)),DAY(VLOOKUP(O102,'Project info'!$A$37:$B$40,2))),IF(O$38=2,DATE(O102,MONTH($B$9),DAY($B$9)),"")),"")</f>
        <v/>
      </c>
      <c r="P145" s="454" t="str">
        <f>IF(ISNUMBER(P102),IF(P$38=3,DATE(YEAR(P144)+IF(P102=1,1,0),MONTH(VLOOKUP(P102,'Project info'!$A$37:$B$40,2)),DAY(VLOOKUP(P102,'Project info'!$A$37:$B$40,2))),IF(P$38=2,DATE(P102,MONTH($B$9),DAY($B$9)),"")),"")</f>
        <v/>
      </c>
      <c r="Q145" s="454" t="str">
        <f>IF(ISNUMBER(Q102),IF(Q$38=3,DATE(YEAR(Q144)+IF(Q102=1,1,0),MONTH(VLOOKUP(Q102,'Project info'!$A$37:$B$40,2)),DAY(VLOOKUP(Q102,'Project info'!$A$37:$B$40,2))),IF(Q$38=2,DATE(Q102,MONTH($B$9),DAY($B$9)),"")),"")</f>
        <v/>
      </c>
      <c r="R145" s="454" t="str">
        <f>IF(ISNUMBER(R102),IF(R$38=3,DATE(YEAR(R144)+IF(R102=1,1,0),MONTH(VLOOKUP(R102,'Project info'!$A$37:$B$40,2)),DAY(VLOOKUP(R102,'Project info'!$A$37:$B$40,2))),IF(R$38=2,DATE(R102,MONTH($B$9),DAY($B$9)),"")),"")</f>
        <v/>
      </c>
      <c r="S145" s="454" t="str">
        <f>IF(ISNUMBER(S102),IF(S$38=3,DATE(YEAR(S144)+IF(S102=1,1,0),MONTH(VLOOKUP(S102,'Project info'!$A$37:$B$40,2)),DAY(VLOOKUP(S102,'Project info'!$A$37:$B$40,2))),IF(S$38=2,DATE(S102,MONTH($B$9),DAY($B$9)),"")),"")</f>
        <v/>
      </c>
      <c r="T145" s="454" t="str">
        <f>IF(ISNUMBER(T102),IF(T$38=3,DATE(YEAR(T144)+IF(T102=1,1,0),MONTH(VLOOKUP(T102,'Project info'!$A$37:$B$40,2)),DAY(VLOOKUP(T102,'Project info'!$A$37:$B$40,2))),IF(T$38=2,DATE(T102,MONTH($B$9),DAY($B$9)),"")),"")</f>
        <v/>
      </c>
      <c r="U145" s="454" t="str">
        <f>IF(ISNUMBER(U102),IF(U$38=3,DATE(YEAR(U144)+IF(U102=1,1,0),MONTH(VLOOKUP(U102,'Project info'!$A$37:$B$40,2)),DAY(VLOOKUP(U102,'Project info'!$A$37:$B$40,2))),IF(U$38=2,DATE(U102,MONTH($B$9),DAY($B$9)),"")),"")</f>
        <v/>
      </c>
      <c r="V145" s="454" t="str">
        <f>IF(ISNUMBER(V102),IF(V$38=3,DATE(YEAR(V144)+IF(V102=1,1,0),MONTH(VLOOKUP(V102,'Project info'!$A$37:$B$40,2)),DAY(VLOOKUP(V102,'Project info'!$A$37:$B$40,2))),IF(V$38=2,DATE(V102,MONTH($B$9),DAY($B$9)),"")),"")</f>
        <v/>
      </c>
      <c r="W145" s="454" t="str">
        <f>IF(ISNUMBER(W102),IF(W$38=3,DATE(YEAR(W144)+IF(W102=1,1,0),MONTH(VLOOKUP(W102,'Project info'!$A$37:$B$40,2)),DAY(VLOOKUP(W102,'Project info'!$A$37:$B$40,2))),IF(W$38=2,DATE(W102,MONTH($B$9),DAY($B$9)),"")),"")</f>
        <v/>
      </c>
      <c r="X145" s="454" t="str">
        <f>IF(ISNUMBER(X102),IF(X$38=3,DATE(YEAR(X144)+IF(X102=1,1,0),MONTH(VLOOKUP(X102,'Project info'!$A$37:$B$40,2)),DAY(VLOOKUP(X102,'Project info'!$A$37:$B$40,2))),IF(X$38=2,DATE(X102,MONTH($B$9),DAY($B$9)),"")),"")</f>
        <v/>
      </c>
    </row>
    <row r="146" spans="1:24" x14ac:dyDescent="0.2">
      <c r="A146" s="442"/>
      <c r="B146" s="442"/>
      <c r="C146" s="470">
        <v>34</v>
      </c>
      <c r="D146" s="454" t="str">
        <f>IF(ISNUMBER(D103),IF(D$38=3,DATE(YEAR(D145)+IF(D103=1,1,0),MONTH(VLOOKUP(D103,'Project info'!$A$37:$B$40,2)),DAY(VLOOKUP(D103,'Project info'!$A$37:$B$40,2))),IF(D$38=2,DATE(D103,MONTH($B$9),DAY($B$9)),"")),"")</f>
        <v/>
      </c>
      <c r="E146" s="454" t="str">
        <f>IF(ISNUMBER(E103),IF(E$38=3,DATE(YEAR(E145)+IF(E103=1,1,0),MONTH(VLOOKUP(E103,'Project info'!$A$37:$B$40,2)),DAY(VLOOKUP(E103,'Project info'!$A$37:$B$40,2))),IF(E$38=2,DATE(E103,MONTH($B$9),DAY($B$9)),"")),"")</f>
        <v/>
      </c>
      <c r="F146" s="454" t="str">
        <f>IF(ISNUMBER(F103),IF(F$38=3,DATE(YEAR(F145)+IF(F103=1,1,0),MONTH(VLOOKUP(F103,'Project info'!$A$37:$B$40,2)),DAY(VLOOKUP(F103,'Project info'!$A$37:$B$40,2))),IF(F$38=2,DATE(F103,MONTH($B$9),DAY($B$9)),"")),"")</f>
        <v/>
      </c>
      <c r="G146" s="454" t="str">
        <f>IF(ISNUMBER(G103),IF(G$38=3,DATE(YEAR(G145)+IF(G103=1,1,0),MONTH(VLOOKUP(G103,'Project info'!$A$37:$B$40,2)),DAY(VLOOKUP(G103,'Project info'!$A$37:$B$40,2))),IF(G$38=2,DATE(G103,MONTH($B$9),DAY($B$9)),"")),"")</f>
        <v/>
      </c>
      <c r="H146" s="454" t="str">
        <f>IF(ISNUMBER(H103),IF(H$38=3,DATE(YEAR(H145)+IF(H103=1,1,0),MONTH(VLOOKUP(H103,'Project info'!$A$37:$B$40,2)),DAY(VLOOKUP(H103,'Project info'!$A$37:$B$40,2))),IF(H$38=2,DATE(H103,MONTH($B$9),DAY($B$9)),"")),"")</f>
        <v/>
      </c>
      <c r="I146" s="454" t="str">
        <f>IF(ISNUMBER(I103),IF(I$38=3,DATE(YEAR(I145)+IF(I103=1,1,0),MONTH(VLOOKUP(I103,'Project info'!$A$37:$B$40,2)),DAY(VLOOKUP(I103,'Project info'!$A$37:$B$40,2))),IF(I$38=2,DATE(I103,MONTH($B$9),DAY($B$9)),"")),"")</f>
        <v/>
      </c>
      <c r="J146" s="454" t="str">
        <f>IF(ISNUMBER(J103),IF(J$38=3,DATE(YEAR(J145)+IF(J103=1,1,0),MONTH(VLOOKUP(J103,'Project info'!$A$37:$B$40,2)),DAY(VLOOKUP(J103,'Project info'!$A$37:$B$40,2))),IF(J$38=2,DATE(J103,MONTH($B$9),DAY($B$9)),"")),"")</f>
        <v/>
      </c>
      <c r="K146" s="454" t="str">
        <f>IF(ISNUMBER(K103),IF(K$38=3,DATE(YEAR(K145)+IF(K103=1,1,0),MONTH(VLOOKUP(K103,'Project info'!$A$37:$B$40,2)),DAY(VLOOKUP(K103,'Project info'!$A$37:$B$40,2))),IF(K$38=2,DATE(K103,MONTH($B$9),DAY($B$9)),"")),"")</f>
        <v/>
      </c>
      <c r="L146" s="454" t="str">
        <f>IF(ISNUMBER(L103),IF(L$38=3,DATE(YEAR(L145)+IF(L103=1,1,0),MONTH(VLOOKUP(L103,'Project info'!$A$37:$B$40,2)),DAY(VLOOKUP(L103,'Project info'!$A$37:$B$40,2))),IF(L$38=2,DATE(L103,MONTH($B$9),DAY($B$9)),"")),"")</f>
        <v/>
      </c>
      <c r="M146" s="454" t="str">
        <f>IF(ISNUMBER(M103),IF(M$38=3,DATE(YEAR(M145)+IF(M103=1,1,0),MONTH(VLOOKUP(M103,'Project info'!$A$37:$B$40,2)),DAY(VLOOKUP(M103,'Project info'!$A$37:$B$40,2))),IF(M$38=2,DATE(M103,MONTH($B$9),DAY($B$9)),"")),"")</f>
        <v/>
      </c>
      <c r="N146" s="454" t="str">
        <f>IF(ISNUMBER(N103),IF(N$38=3,DATE(YEAR(N145)+IF(N103=1,1,0),MONTH(VLOOKUP(N103,'Project info'!$A$37:$B$40,2)),DAY(VLOOKUP(N103,'Project info'!$A$37:$B$40,2))),IF(N$38=2,DATE(N103,MONTH($B$9),DAY($B$9)),"")),"")</f>
        <v/>
      </c>
      <c r="O146" s="454" t="str">
        <f>IF(ISNUMBER(O103),IF(O$38=3,DATE(YEAR(O145)+IF(O103=1,1,0),MONTH(VLOOKUP(O103,'Project info'!$A$37:$B$40,2)),DAY(VLOOKUP(O103,'Project info'!$A$37:$B$40,2))),IF(O$38=2,DATE(O103,MONTH($B$9),DAY($B$9)),"")),"")</f>
        <v/>
      </c>
      <c r="P146" s="454" t="str">
        <f>IF(ISNUMBER(P103),IF(P$38=3,DATE(YEAR(P145)+IF(P103=1,1,0),MONTH(VLOOKUP(P103,'Project info'!$A$37:$B$40,2)),DAY(VLOOKUP(P103,'Project info'!$A$37:$B$40,2))),IF(P$38=2,DATE(P103,MONTH($B$9),DAY($B$9)),"")),"")</f>
        <v/>
      </c>
      <c r="Q146" s="454" t="str">
        <f>IF(ISNUMBER(Q103),IF(Q$38=3,DATE(YEAR(Q145)+IF(Q103=1,1,0),MONTH(VLOOKUP(Q103,'Project info'!$A$37:$B$40,2)),DAY(VLOOKUP(Q103,'Project info'!$A$37:$B$40,2))),IF(Q$38=2,DATE(Q103,MONTH($B$9),DAY($B$9)),"")),"")</f>
        <v/>
      </c>
      <c r="R146" s="454" t="str">
        <f>IF(ISNUMBER(R103),IF(R$38=3,DATE(YEAR(R145)+IF(R103=1,1,0),MONTH(VLOOKUP(R103,'Project info'!$A$37:$B$40,2)),DAY(VLOOKUP(R103,'Project info'!$A$37:$B$40,2))),IF(R$38=2,DATE(R103,MONTH($B$9),DAY($B$9)),"")),"")</f>
        <v/>
      </c>
      <c r="S146" s="454" t="str">
        <f>IF(ISNUMBER(S103),IF(S$38=3,DATE(YEAR(S145)+IF(S103=1,1,0),MONTH(VLOOKUP(S103,'Project info'!$A$37:$B$40,2)),DAY(VLOOKUP(S103,'Project info'!$A$37:$B$40,2))),IF(S$38=2,DATE(S103,MONTH($B$9),DAY($B$9)),"")),"")</f>
        <v/>
      </c>
      <c r="T146" s="454" t="str">
        <f>IF(ISNUMBER(T103),IF(T$38=3,DATE(YEAR(T145)+IF(T103=1,1,0),MONTH(VLOOKUP(T103,'Project info'!$A$37:$B$40,2)),DAY(VLOOKUP(T103,'Project info'!$A$37:$B$40,2))),IF(T$38=2,DATE(T103,MONTH($B$9),DAY($B$9)),"")),"")</f>
        <v/>
      </c>
      <c r="U146" s="454" t="str">
        <f>IF(ISNUMBER(U103),IF(U$38=3,DATE(YEAR(U145)+IF(U103=1,1,0),MONTH(VLOOKUP(U103,'Project info'!$A$37:$B$40,2)),DAY(VLOOKUP(U103,'Project info'!$A$37:$B$40,2))),IF(U$38=2,DATE(U103,MONTH($B$9),DAY($B$9)),"")),"")</f>
        <v/>
      </c>
      <c r="V146" s="454" t="str">
        <f>IF(ISNUMBER(V103),IF(V$38=3,DATE(YEAR(V145)+IF(V103=1,1,0),MONTH(VLOOKUP(V103,'Project info'!$A$37:$B$40,2)),DAY(VLOOKUP(V103,'Project info'!$A$37:$B$40,2))),IF(V$38=2,DATE(V103,MONTH($B$9),DAY($B$9)),"")),"")</f>
        <v/>
      </c>
      <c r="W146" s="454" t="str">
        <f>IF(ISNUMBER(W103),IF(W$38=3,DATE(YEAR(W145)+IF(W103=1,1,0),MONTH(VLOOKUP(W103,'Project info'!$A$37:$B$40,2)),DAY(VLOOKUP(W103,'Project info'!$A$37:$B$40,2))),IF(W$38=2,DATE(W103,MONTH($B$9),DAY($B$9)),"")),"")</f>
        <v/>
      </c>
      <c r="X146" s="454" t="str">
        <f>IF(ISNUMBER(X103),IF(X$38=3,DATE(YEAR(X145)+IF(X103=1,1,0),MONTH(VLOOKUP(X103,'Project info'!$A$37:$B$40,2)),DAY(VLOOKUP(X103,'Project info'!$A$37:$B$40,2))),IF(X$38=2,DATE(X103,MONTH($B$9),DAY($B$9)),"")),"")</f>
        <v/>
      </c>
    </row>
    <row r="147" spans="1:24" x14ac:dyDescent="0.2">
      <c r="A147" s="442"/>
      <c r="B147" s="442"/>
      <c r="C147" s="470">
        <v>35</v>
      </c>
      <c r="D147" s="454" t="str">
        <f>IF(ISNUMBER(D104),IF(D$38=3,DATE(YEAR(D146)+IF(D104=1,1,0),MONTH(VLOOKUP(D104,'Project info'!$A$37:$B$40,2)),DAY(VLOOKUP(D104,'Project info'!$A$37:$B$40,2))),IF(D$38=2,DATE(D104,MONTH($B$9),DAY($B$9)),"")),"")</f>
        <v/>
      </c>
      <c r="E147" s="454" t="str">
        <f>IF(ISNUMBER(E104),IF(E$38=3,DATE(YEAR(E146)+IF(E104=1,1,0),MONTH(VLOOKUP(E104,'Project info'!$A$37:$B$40,2)),DAY(VLOOKUP(E104,'Project info'!$A$37:$B$40,2))),IF(E$38=2,DATE(E104,MONTH($B$9),DAY($B$9)),"")),"")</f>
        <v/>
      </c>
      <c r="F147" s="454" t="str">
        <f>IF(ISNUMBER(F104),IF(F$38=3,DATE(YEAR(F146)+IF(F104=1,1,0),MONTH(VLOOKUP(F104,'Project info'!$A$37:$B$40,2)),DAY(VLOOKUP(F104,'Project info'!$A$37:$B$40,2))),IF(F$38=2,DATE(F104,MONTH($B$9),DAY($B$9)),"")),"")</f>
        <v/>
      </c>
      <c r="G147" s="454" t="str">
        <f>IF(ISNUMBER(G104),IF(G$38=3,DATE(YEAR(G146)+IF(G104=1,1,0),MONTH(VLOOKUP(G104,'Project info'!$A$37:$B$40,2)),DAY(VLOOKUP(G104,'Project info'!$A$37:$B$40,2))),IF(G$38=2,DATE(G104,MONTH($B$9),DAY($B$9)),"")),"")</f>
        <v/>
      </c>
      <c r="H147" s="454" t="str">
        <f>IF(ISNUMBER(H104),IF(H$38=3,DATE(YEAR(H146)+IF(H104=1,1,0),MONTH(VLOOKUP(H104,'Project info'!$A$37:$B$40,2)),DAY(VLOOKUP(H104,'Project info'!$A$37:$B$40,2))),IF(H$38=2,DATE(H104,MONTH($B$9),DAY($B$9)),"")),"")</f>
        <v/>
      </c>
      <c r="I147" s="454" t="str">
        <f>IF(ISNUMBER(I104),IF(I$38=3,DATE(YEAR(I146)+IF(I104=1,1,0),MONTH(VLOOKUP(I104,'Project info'!$A$37:$B$40,2)),DAY(VLOOKUP(I104,'Project info'!$A$37:$B$40,2))),IF(I$38=2,DATE(I104,MONTH($B$9),DAY($B$9)),"")),"")</f>
        <v/>
      </c>
      <c r="J147" s="454" t="str">
        <f>IF(ISNUMBER(J104),IF(J$38=3,DATE(YEAR(J146)+IF(J104=1,1,0),MONTH(VLOOKUP(J104,'Project info'!$A$37:$B$40,2)),DAY(VLOOKUP(J104,'Project info'!$A$37:$B$40,2))),IF(J$38=2,DATE(J104,MONTH($B$9),DAY($B$9)),"")),"")</f>
        <v/>
      </c>
      <c r="K147" s="454" t="str">
        <f>IF(ISNUMBER(K104),IF(K$38=3,DATE(YEAR(K146)+IF(K104=1,1,0),MONTH(VLOOKUP(K104,'Project info'!$A$37:$B$40,2)),DAY(VLOOKUP(K104,'Project info'!$A$37:$B$40,2))),IF(K$38=2,DATE(K104,MONTH($B$9),DAY($B$9)),"")),"")</f>
        <v/>
      </c>
      <c r="L147" s="454" t="str">
        <f>IF(ISNUMBER(L104),IF(L$38=3,DATE(YEAR(L146)+IF(L104=1,1,0),MONTH(VLOOKUP(L104,'Project info'!$A$37:$B$40,2)),DAY(VLOOKUP(L104,'Project info'!$A$37:$B$40,2))),IF(L$38=2,DATE(L104,MONTH($B$9),DAY($B$9)),"")),"")</f>
        <v/>
      </c>
      <c r="M147" s="454" t="str">
        <f>IF(ISNUMBER(M104),IF(M$38=3,DATE(YEAR(M146)+IF(M104=1,1,0),MONTH(VLOOKUP(M104,'Project info'!$A$37:$B$40,2)),DAY(VLOOKUP(M104,'Project info'!$A$37:$B$40,2))),IF(M$38=2,DATE(M104,MONTH($B$9),DAY($B$9)),"")),"")</f>
        <v/>
      </c>
      <c r="N147" s="454" t="str">
        <f>IF(ISNUMBER(N104),IF(N$38=3,DATE(YEAR(N146)+IF(N104=1,1,0),MONTH(VLOOKUP(N104,'Project info'!$A$37:$B$40,2)),DAY(VLOOKUP(N104,'Project info'!$A$37:$B$40,2))),IF(N$38=2,DATE(N104,MONTH($B$9),DAY($B$9)),"")),"")</f>
        <v/>
      </c>
      <c r="O147" s="454" t="str">
        <f>IF(ISNUMBER(O104),IF(O$38=3,DATE(YEAR(O146)+IF(O104=1,1,0),MONTH(VLOOKUP(O104,'Project info'!$A$37:$B$40,2)),DAY(VLOOKUP(O104,'Project info'!$A$37:$B$40,2))),IF(O$38=2,DATE(O104,MONTH($B$9),DAY($B$9)),"")),"")</f>
        <v/>
      </c>
      <c r="P147" s="454" t="str">
        <f>IF(ISNUMBER(P104),IF(P$38=3,DATE(YEAR(P146)+IF(P104=1,1,0),MONTH(VLOOKUP(P104,'Project info'!$A$37:$B$40,2)),DAY(VLOOKUP(P104,'Project info'!$A$37:$B$40,2))),IF(P$38=2,DATE(P104,MONTH($B$9),DAY($B$9)),"")),"")</f>
        <v/>
      </c>
      <c r="Q147" s="454" t="str">
        <f>IF(ISNUMBER(Q104),IF(Q$38=3,DATE(YEAR(Q146)+IF(Q104=1,1,0),MONTH(VLOOKUP(Q104,'Project info'!$A$37:$B$40,2)),DAY(VLOOKUP(Q104,'Project info'!$A$37:$B$40,2))),IF(Q$38=2,DATE(Q104,MONTH($B$9),DAY($B$9)),"")),"")</f>
        <v/>
      </c>
      <c r="R147" s="454" t="str">
        <f>IF(ISNUMBER(R104),IF(R$38=3,DATE(YEAR(R146)+IF(R104=1,1,0),MONTH(VLOOKUP(R104,'Project info'!$A$37:$B$40,2)),DAY(VLOOKUP(R104,'Project info'!$A$37:$B$40,2))),IF(R$38=2,DATE(R104,MONTH($B$9),DAY($B$9)),"")),"")</f>
        <v/>
      </c>
      <c r="S147" s="454" t="str">
        <f>IF(ISNUMBER(S104),IF(S$38=3,DATE(YEAR(S146)+IF(S104=1,1,0),MONTH(VLOOKUP(S104,'Project info'!$A$37:$B$40,2)),DAY(VLOOKUP(S104,'Project info'!$A$37:$B$40,2))),IF(S$38=2,DATE(S104,MONTH($B$9),DAY($B$9)),"")),"")</f>
        <v/>
      </c>
      <c r="T147" s="454" t="str">
        <f>IF(ISNUMBER(T104),IF(T$38=3,DATE(YEAR(T146)+IF(T104=1,1,0),MONTH(VLOOKUP(T104,'Project info'!$A$37:$B$40,2)),DAY(VLOOKUP(T104,'Project info'!$A$37:$B$40,2))),IF(T$38=2,DATE(T104,MONTH($B$9),DAY($B$9)),"")),"")</f>
        <v/>
      </c>
      <c r="U147" s="454" t="str">
        <f>IF(ISNUMBER(U104),IF(U$38=3,DATE(YEAR(U146)+IF(U104=1,1,0),MONTH(VLOOKUP(U104,'Project info'!$A$37:$B$40,2)),DAY(VLOOKUP(U104,'Project info'!$A$37:$B$40,2))),IF(U$38=2,DATE(U104,MONTH($B$9),DAY($B$9)),"")),"")</f>
        <v/>
      </c>
      <c r="V147" s="454" t="str">
        <f>IF(ISNUMBER(V104),IF(V$38=3,DATE(YEAR(V146)+IF(V104=1,1,0),MONTH(VLOOKUP(V104,'Project info'!$A$37:$B$40,2)),DAY(VLOOKUP(V104,'Project info'!$A$37:$B$40,2))),IF(V$38=2,DATE(V104,MONTH($B$9),DAY($B$9)),"")),"")</f>
        <v/>
      </c>
      <c r="W147" s="454" t="str">
        <f>IF(ISNUMBER(W104),IF(W$38=3,DATE(YEAR(W146)+IF(W104=1,1,0),MONTH(VLOOKUP(W104,'Project info'!$A$37:$B$40,2)),DAY(VLOOKUP(W104,'Project info'!$A$37:$B$40,2))),IF(W$38=2,DATE(W104,MONTH($B$9),DAY($B$9)),"")),"")</f>
        <v/>
      </c>
      <c r="X147" s="454" t="str">
        <f>IF(ISNUMBER(X104),IF(X$38=3,DATE(YEAR(X146)+IF(X104=1,1,0),MONTH(VLOOKUP(X104,'Project info'!$A$37:$B$40,2)),DAY(VLOOKUP(X104,'Project info'!$A$37:$B$40,2))),IF(X$38=2,DATE(X104,MONTH($B$9),DAY($B$9)),"")),"")</f>
        <v/>
      </c>
    </row>
    <row r="148" spans="1:24" x14ac:dyDescent="0.2">
      <c r="A148" s="442"/>
      <c r="B148" s="442"/>
      <c r="C148" s="470">
        <v>36</v>
      </c>
      <c r="D148" s="454" t="str">
        <f>IF(ISNUMBER(D105),IF(D$38=3,DATE(YEAR(D147)+IF(D105=1,1,0),MONTH(VLOOKUP(D105,'Project info'!$A$37:$B$40,2)),DAY(VLOOKUP(D105,'Project info'!$A$37:$B$40,2))),IF(D$38=2,DATE(D105,MONTH($B$9),DAY($B$9)),"")),"")</f>
        <v/>
      </c>
      <c r="E148" s="454" t="str">
        <f>IF(ISNUMBER(E105),IF(E$38=3,DATE(YEAR(E147)+IF(E105=1,1,0),MONTH(VLOOKUP(E105,'Project info'!$A$37:$B$40,2)),DAY(VLOOKUP(E105,'Project info'!$A$37:$B$40,2))),IF(E$38=2,DATE(E105,MONTH($B$9),DAY($B$9)),"")),"")</f>
        <v/>
      </c>
      <c r="F148" s="454" t="str">
        <f>IF(ISNUMBER(F105),IF(F$38=3,DATE(YEAR(F147)+IF(F105=1,1,0),MONTH(VLOOKUP(F105,'Project info'!$A$37:$B$40,2)),DAY(VLOOKUP(F105,'Project info'!$A$37:$B$40,2))),IF(F$38=2,DATE(F105,MONTH($B$9),DAY($B$9)),"")),"")</f>
        <v/>
      </c>
      <c r="G148" s="454" t="str">
        <f>IF(ISNUMBER(G105),IF(G$38=3,DATE(YEAR(G147)+IF(G105=1,1,0),MONTH(VLOOKUP(G105,'Project info'!$A$37:$B$40,2)),DAY(VLOOKUP(G105,'Project info'!$A$37:$B$40,2))),IF(G$38=2,DATE(G105,MONTH($B$9),DAY($B$9)),"")),"")</f>
        <v/>
      </c>
      <c r="H148" s="454" t="str">
        <f>IF(ISNUMBER(H105),IF(H$38=3,DATE(YEAR(H147)+IF(H105=1,1,0),MONTH(VLOOKUP(H105,'Project info'!$A$37:$B$40,2)),DAY(VLOOKUP(H105,'Project info'!$A$37:$B$40,2))),IF(H$38=2,DATE(H105,MONTH($B$9),DAY($B$9)),"")),"")</f>
        <v/>
      </c>
      <c r="I148" s="454" t="str">
        <f>IF(ISNUMBER(I105),IF(I$38=3,DATE(YEAR(I147)+IF(I105=1,1,0),MONTH(VLOOKUP(I105,'Project info'!$A$37:$B$40,2)),DAY(VLOOKUP(I105,'Project info'!$A$37:$B$40,2))),IF(I$38=2,DATE(I105,MONTH($B$9),DAY($B$9)),"")),"")</f>
        <v/>
      </c>
      <c r="J148" s="454" t="str">
        <f>IF(ISNUMBER(J105),IF(J$38=3,DATE(YEAR(J147)+IF(J105=1,1,0),MONTH(VLOOKUP(J105,'Project info'!$A$37:$B$40,2)),DAY(VLOOKUP(J105,'Project info'!$A$37:$B$40,2))),IF(J$38=2,DATE(J105,MONTH($B$9),DAY($B$9)),"")),"")</f>
        <v/>
      </c>
      <c r="K148" s="454" t="str">
        <f>IF(ISNUMBER(K105),IF(K$38=3,DATE(YEAR(K147)+IF(K105=1,1,0),MONTH(VLOOKUP(K105,'Project info'!$A$37:$B$40,2)),DAY(VLOOKUP(K105,'Project info'!$A$37:$B$40,2))),IF(K$38=2,DATE(K105,MONTH($B$9),DAY($B$9)),"")),"")</f>
        <v/>
      </c>
      <c r="L148" s="454" t="str">
        <f>IF(ISNUMBER(L105),IF(L$38=3,DATE(YEAR(L147)+IF(L105=1,1,0),MONTH(VLOOKUP(L105,'Project info'!$A$37:$B$40,2)),DAY(VLOOKUP(L105,'Project info'!$A$37:$B$40,2))),IF(L$38=2,DATE(L105,MONTH($B$9),DAY($B$9)),"")),"")</f>
        <v/>
      </c>
      <c r="M148" s="454" t="str">
        <f>IF(ISNUMBER(M105),IF(M$38=3,DATE(YEAR(M147)+IF(M105=1,1,0),MONTH(VLOOKUP(M105,'Project info'!$A$37:$B$40,2)),DAY(VLOOKUP(M105,'Project info'!$A$37:$B$40,2))),IF(M$38=2,DATE(M105,MONTH($B$9),DAY($B$9)),"")),"")</f>
        <v/>
      </c>
      <c r="N148" s="454" t="str">
        <f>IF(ISNUMBER(N105),IF(N$38=3,DATE(YEAR(N147)+IF(N105=1,1,0),MONTH(VLOOKUP(N105,'Project info'!$A$37:$B$40,2)),DAY(VLOOKUP(N105,'Project info'!$A$37:$B$40,2))),IF(N$38=2,DATE(N105,MONTH($B$9),DAY($B$9)),"")),"")</f>
        <v/>
      </c>
      <c r="O148" s="454" t="str">
        <f>IF(ISNUMBER(O105),IF(O$38=3,DATE(YEAR(O147)+IF(O105=1,1,0),MONTH(VLOOKUP(O105,'Project info'!$A$37:$B$40,2)),DAY(VLOOKUP(O105,'Project info'!$A$37:$B$40,2))),IF(O$38=2,DATE(O105,MONTH($B$9),DAY($B$9)),"")),"")</f>
        <v/>
      </c>
      <c r="P148" s="454" t="str">
        <f>IF(ISNUMBER(P105),IF(P$38=3,DATE(YEAR(P147)+IF(P105=1,1,0),MONTH(VLOOKUP(P105,'Project info'!$A$37:$B$40,2)),DAY(VLOOKUP(P105,'Project info'!$A$37:$B$40,2))),IF(P$38=2,DATE(P105,MONTH($B$9),DAY($B$9)),"")),"")</f>
        <v/>
      </c>
      <c r="Q148" s="454" t="str">
        <f>IF(ISNUMBER(Q105),IF(Q$38=3,DATE(YEAR(Q147)+IF(Q105=1,1,0),MONTH(VLOOKUP(Q105,'Project info'!$A$37:$B$40,2)),DAY(VLOOKUP(Q105,'Project info'!$A$37:$B$40,2))),IF(Q$38=2,DATE(Q105,MONTH($B$9),DAY($B$9)),"")),"")</f>
        <v/>
      </c>
      <c r="R148" s="454" t="str">
        <f>IF(ISNUMBER(R105),IF(R$38=3,DATE(YEAR(R147)+IF(R105=1,1,0),MONTH(VLOOKUP(R105,'Project info'!$A$37:$B$40,2)),DAY(VLOOKUP(R105,'Project info'!$A$37:$B$40,2))),IF(R$38=2,DATE(R105,MONTH($B$9),DAY($B$9)),"")),"")</f>
        <v/>
      </c>
      <c r="S148" s="454" t="str">
        <f>IF(ISNUMBER(S105),IF(S$38=3,DATE(YEAR(S147)+IF(S105=1,1,0),MONTH(VLOOKUP(S105,'Project info'!$A$37:$B$40,2)),DAY(VLOOKUP(S105,'Project info'!$A$37:$B$40,2))),IF(S$38=2,DATE(S105,MONTH($B$9),DAY($B$9)),"")),"")</f>
        <v/>
      </c>
      <c r="T148" s="454" t="str">
        <f>IF(ISNUMBER(T105),IF(T$38=3,DATE(YEAR(T147)+IF(T105=1,1,0),MONTH(VLOOKUP(T105,'Project info'!$A$37:$B$40,2)),DAY(VLOOKUP(T105,'Project info'!$A$37:$B$40,2))),IF(T$38=2,DATE(T105,MONTH($B$9),DAY($B$9)),"")),"")</f>
        <v/>
      </c>
      <c r="U148" s="454" t="str">
        <f>IF(ISNUMBER(U105),IF(U$38=3,DATE(YEAR(U147)+IF(U105=1,1,0),MONTH(VLOOKUP(U105,'Project info'!$A$37:$B$40,2)),DAY(VLOOKUP(U105,'Project info'!$A$37:$B$40,2))),IF(U$38=2,DATE(U105,MONTH($B$9),DAY($B$9)),"")),"")</f>
        <v/>
      </c>
      <c r="V148" s="454" t="str">
        <f>IF(ISNUMBER(V105),IF(V$38=3,DATE(YEAR(V147)+IF(V105=1,1,0),MONTH(VLOOKUP(V105,'Project info'!$A$37:$B$40,2)),DAY(VLOOKUP(V105,'Project info'!$A$37:$B$40,2))),IF(V$38=2,DATE(V105,MONTH($B$9),DAY($B$9)),"")),"")</f>
        <v/>
      </c>
      <c r="W148" s="454" t="str">
        <f>IF(ISNUMBER(W105),IF(W$38=3,DATE(YEAR(W147)+IF(W105=1,1,0),MONTH(VLOOKUP(W105,'Project info'!$A$37:$B$40,2)),DAY(VLOOKUP(W105,'Project info'!$A$37:$B$40,2))),IF(W$38=2,DATE(W105,MONTH($B$9),DAY($B$9)),"")),"")</f>
        <v/>
      </c>
      <c r="X148" s="454" t="str">
        <f>IF(ISNUMBER(X105),IF(X$38=3,DATE(YEAR(X147)+IF(X105=1,1,0),MONTH(VLOOKUP(X105,'Project info'!$A$37:$B$40,2)),DAY(VLOOKUP(X105,'Project info'!$A$37:$B$40,2))),IF(X$38=2,DATE(X105,MONTH($B$9),DAY($B$9)),"")),"")</f>
        <v/>
      </c>
    </row>
    <row r="149" spans="1:24" x14ac:dyDescent="0.2">
      <c r="A149" s="442"/>
      <c r="B149" s="442"/>
      <c r="C149" s="470">
        <v>37</v>
      </c>
      <c r="D149" s="454" t="str">
        <f>IF(ISNUMBER(D106),IF(D$38=3,DATE(YEAR(D148)+IF(D106=1,1,0),MONTH(VLOOKUP(D106,'Project info'!$A$37:$B$40,2)),DAY(VLOOKUP(D106,'Project info'!$A$37:$B$40,2))),IF(D$38=2,DATE(D106,MONTH($B$9),DAY($B$9)),"")),"")</f>
        <v/>
      </c>
      <c r="E149" s="454" t="str">
        <f>IF(ISNUMBER(E106),IF(E$38=3,DATE(YEAR(E148)+IF(E106=1,1,0),MONTH(VLOOKUP(E106,'Project info'!$A$37:$B$40,2)),DAY(VLOOKUP(E106,'Project info'!$A$37:$B$40,2))),IF(E$38=2,DATE(E106,MONTH($B$9),DAY($B$9)),"")),"")</f>
        <v/>
      </c>
      <c r="F149" s="454" t="str">
        <f>IF(ISNUMBER(F106),IF(F$38=3,DATE(YEAR(F148)+IF(F106=1,1,0),MONTH(VLOOKUP(F106,'Project info'!$A$37:$B$40,2)),DAY(VLOOKUP(F106,'Project info'!$A$37:$B$40,2))),IF(F$38=2,DATE(F106,MONTH($B$9),DAY($B$9)),"")),"")</f>
        <v/>
      </c>
      <c r="G149" s="454" t="str">
        <f>IF(ISNUMBER(G106),IF(G$38=3,DATE(YEAR(G148)+IF(G106=1,1,0),MONTH(VLOOKUP(G106,'Project info'!$A$37:$B$40,2)),DAY(VLOOKUP(G106,'Project info'!$A$37:$B$40,2))),IF(G$38=2,DATE(G106,MONTH($B$9),DAY($B$9)),"")),"")</f>
        <v/>
      </c>
      <c r="H149" s="454" t="str">
        <f>IF(ISNUMBER(H106),IF(H$38=3,DATE(YEAR(H148)+IF(H106=1,1,0),MONTH(VLOOKUP(H106,'Project info'!$A$37:$B$40,2)),DAY(VLOOKUP(H106,'Project info'!$A$37:$B$40,2))),IF(H$38=2,DATE(H106,MONTH($B$9),DAY($B$9)),"")),"")</f>
        <v/>
      </c>
      <c r="I149" s="454" t="str">
        <f>IF(ISNUMBER(I106),IF(I$38=3,DATE(YEAR(I148)+IF(I106=1,1,0),MONTH(VLOOKUP(I106,'Project info'!$A$37:$B$40,2)),DAY(VLOOKUP(I106,'Project info'!$A$37:$B$40,2))),IF(I$38=2,DATE(I106,MONTH($B$9),DAY($B$9)),"")),"")</f>
        <v/>
      </c>
      <c r="J149" s="454" t="str">
        <f>IF(ISNUMBER(J106),IF(J$38=3,DATE(YEAR(J148)+IF(J106=1,1,0),MONTH(VLOOKUP(J106,'Project info'!$A$37:$B$40,2)),DAY(VLOOKUP(J106,'Project info'!$A$37:$B$40,2))),IF(J$38=2,DATE(J106,MONTH($B$9),DAY($B$9)),"")),"")</f>
        <v/>
      </c>
      <c r="K149" s="454" t="str">
        <f>IF(ISNUMBER(K106),IF(K$38=3,DATE(YEAR(K148)+IF(K106=1,1,0),MONTH(VLOOKUP(K106,'Project info'!$A$37:$B$40,2)),DAY(VLOOKUP(K106,'Project info'!$A$37:$B$40,2))),IF(K$38=2,DATE(K106,MONTH($B$9),DAY($B$9)),"")),"")</f>
        <v/>
      </c>
      <c r="L149" s="454" t="str">
        <f>IF(ISNUMBER(L106),IF(L$38=3,DATE(YEAR(L148)+IF(L106=1,1,0),MONTH(VLOOKUP(L106,'Project info'!$A$37:$B$40,2)),DAY(VLOOKUP(L106,'Project info'!$A$37:$B$40,2))),IF(L$38=2,DATE(L106,MONTH($B$9),DAY($B$9)),"")),"")</f>
        <v/>
      </c>
      <c r="M149" s="454" t="str">
        <f>IF(ISNUMBER(M106),IF(M$38=3,DATE(YEAR(M148)+IF(M106=1,1,0),MONTH(VLOOKUP(M106,'Project info'!$A$37:$B$40,2)),DAY(VLOOKUP(M106,'Project info'!$A$37:$B$40,2))),IF(M$38=2,DATE(M106,MONTH($B$9),DAY($B$9)),"")),"")</f>
        <v/>
      </c>
      <c r="N149" s="454" t="str">
        <f>IF(ISNUMBER(N106),IF(N$38=3,DATE(YEAR(N148)+IF(N106=1,1,0),MONTH(VLOOKUP(N106,'Project info'!$A$37:$B$40,2)),DAY(VLOOKUP(N106,'Project info'!$A$37:$B$40,2))),IF(N$38=2,DATE(N106,MONTH($B$9),DAY($B$9)),"")),"")</f>
        <v/>
      </c>
      <c r="O149" s="454" t="str">
        <f>IF(ISNUMBER(O106),IF(O$38=3,DATE(YEAR(O148)+IF(O106=1,1,0),MONTH(VLOOKUP(O106,'Project info'!$A$37:$B$40,2)),DAY(VLOOKUP(O106,'Project info'!$A$37:$B$40,2))),IF(O$38=2,DATE(O106,MONTH($B$9),DAY($B$9)),"")),"")</f>
        <v/>
      </c>
      <c r="P149" s="454" t="str">
        <f>IF(ISNUMBER(P106),IF(P$38=3,DATE(YEAR(P148)+IF(P106=1,1,0),MONTH(VLOOKUP(P106,'Project info'!$A$37:$B$40,2)),DAY(VLOOKUP(P106,'Project info'!$A$37:$B$40,2))),IF(P$38=2,DATE(P106,MONTH($B$9),DAY($B$9)),"")),"")</f>
        <v/>
      </c>
      <c r="Q149" s="454" t="str">
        <f>IF(ISNUMBER(Q106),IF(Q$38=3,DATE(YEAR(Q148)+IF(Q106=1,1,0),MONTH(VLOOKUP(Q106,'Project info'!$A$37:$B$40,2)),DAY(VLOOKUP(Q106,'Project info'!$A$37:$B$40,2))),IF(Q$38=2,DATE(Q106,MONTH($B$9),DAY($B$9)),"")),"")</f>
        <v/>
      </c>
      <c r="R149" s="454" t="str">
        <f>IF(ISNUMBER(R106),IF(R$38=3,DATE(YEAR(R148)+IF(R106=1,1,0),MONTH(VLOOKUP(R106,'Project info'!$A$37:$B$40,2)),DAY(VLOOKUP(R106,'Project info'!$A$37:$B$40,2))),IF(R$38=2,DATE(R106,MONTH($B$9),DAY($B$9)),"")),"")</f>
        <v/>
      </c>
      <c r="S149" s="454" t="str">
        <f>IF(ISNUMBER(S106),IF(S$38=3,DATE(YEAR(S148)+IF(S106=1,1,0),MONTH(VLOOKUP(S106,'Project info'!$A$37:$B$40,2)),DAY(VLOOKUP(S106,'Project info'!$A$37:$B$40,2))),IF(S$38=2,DATE(S106,MONTH($B$9),DAY($B$9)),"")),"")</f>
        <v/>
      </c>
      <c r="T149" s="454" t="str">
        <f>IF(ISNUMBER(T106),IF(T$38=3,DATE(YEAR(T148)+IF(T106=1,1,0),MONTH(VLOOKUP(T106,'Project info'!$A$37:$B$40,2)),DAY(VLOOKUP(T106,'Project info'!$A$37:$B$40,2))),IF(T$38=2,DATE(T106,MONTH($B$9),DAY($B$9)),"")),"")</f>
        <v/>
      </c>
      <c r="U149" s="454" t="str">
        <f>IF(ISNUMBER(U106),IF(U$38=3,DATE(YEAR(U148)+IF(U106=1,1,0),MONTH(VLOOKUP(U106,'Project info'!$A$37:$B$40,2)),DAY(VLOOKUP(U106,'Project info'!$A$37:$B$40,2))),IF(U$38=2,DATE(U106,MONTH($B$9),DAY($B$9)),"")),"")</f>
        <v/>
      </c>
      <c r="V149" s="454" t="str">
        <f>IF(ISNUMBER(V106),IF(V$38=3,DATE(YEAR(V148)+IF(V106=1,1,0),MONTH(VLOOKUP(V106,'Project info'!$A$37:$B$40,2)),DAY(VLOOKUP(V106,'Project info'!$A$37:$B$40,2))),IF(V$38=2,DATE(V106,MONTH($B$9),DAY($B$9)),"")),"")</f>
        <v/>
      </c>
      <c r="W149" s="454" t="str">
        <f>IF(ISNUMBER(W106),IF(W$38=3,DATE(YEAR(W148)+IF(W106=1,1,0),MONTH(VLOOKUP(W106,'Project info'!$A$37:$B$40,2)),DAY(VLOOKUP(W106,'Project info'!$A$37:$B$40,2))),IF(W$38=2,DATE(W106,MONTH($B$9),DAY($B$9)),"")),"")</f>
        <v/>
      </c>
      <c r="X149" s="454" t="str">
        <f>IF(ISNUMBER(X106),IF(X$38=3,DATE(YEAR(X148)+IF(X106=1,1,0),MONTH(VLOOKUP(X106,'Project info'!$A$37:$B$40,2)),DAY(VLOOKUP(X106,'Project info'!$A$37:$B$40,2))),IF(X$38=2,DATE(X106,MONTH($B$9),DAY($B$9)),"")),"")</f>
        <v/>
      </c>
    </row>
    <row r="150" spans="1:24" x14ac:dyDescent="0.2">
      <c r="A150" s="442"/>
      <c r="B150" s="442"/>
      <c r="C150" s="470">
        <v>38</v>
      </c>
      <c r="D150" s="454" t="str">
        <f>IF(ISNUMBER(D107),IF(D$38=3,DATE(YEAR(D149)+IF(D107=1,1,0),MONTH(VLOOKUP(D107,'Project info'!$A$37:$B$40,2)),DAY(VLOOKUP(D107,'Project info'!$A$37:$B$40,2))),IF(D$38=2,DATE(D107,MONTH($B$9),DAY($B$9)),"")),"")</f>
        <v/>
      </c>
      <c r="E150" s="454" t="str">
        <f>IF(ISNUMBER(E107),IF(E$38=3,DATE(YEAR(E149)+IF(E107=1,1,0),MONTH(VLOOKUP(E107,'Project info'!$A$37:$B$40,2)),DAY(VLOOKUP(E107,'Project info'!$A$37:$B$40,2))),IF(E$38=2,DATE(E107,MONTH($B$9),DAY($B$9)),"")),"")</f>
        <v/>
      </c>
      <c r="F150" s="454" t="str">
        <f>IF(ISNUMBER(F107),IF(F$38=3,DATE(YEAR(F149)+IF(F107=1,1,0),MONTH(VLOOKUP(F107,'Project info'!$A$37:$B$40,2)),DAY(VLOOKUP(F107,'Project info'!$A$37:$B$40,2))),IF(F$38=2,DATE(F107,MONTH($B$9),DAY($B$9)),"")),"")</f>
        <v/>
      </c>
      <c r="G150" s="454" t="str">
        <f>IF(ISNUMBER(G107),IF(G$38=3,DATE(YEAR(G149)+IF(G107=1,1,0),MONTH(VLOOKUP(G107,'Project info'!$A$37:$B$40,2)),DAY(VLOOKUP(G107,'Project info'!$A$37:$B$40,2))),IF(G$38=2,DATE(G107,MONTH($B$9),DAY($B$9)),"")),"")</f>
        <v/>
      </c>
      <c r="H150" s="454" t="str">
        <f>IF(ISNUMBER(H107),IF(H$38=3,DATE(YEAR(H149)+IF(H107=1,1,0),MONTH(VLOOKUP(H107,'Project info'!$A$37:$B$40,2)),DAY(VLOOKUP(H107,'Project info'!$A$37:$B$40,2))),IF(H$38=2,DATE(H107,MONTH($B$9),DAY($B$9)),"")),"")</f>
        <v/>
      </c>
      <c r="I150" s="454" t="str">
        <f>IF(ISNUMBER(I107),IF(I$38=3,DATE(YEAR(I149)+IF(I107=1,1,0),MONTH(VLOOKUP(I107,'Project info'!$A$37:$B$40,2)),DAY(VLOOKUP(I107,'Project info'!$A$37:$B$40,2))),IF(I$38=2,DATE(I107,MONTH($B$9),DAY($B$9)),"")),"")</f>
        <v/>
      </c>
      <c r="J150" s="454" t="str">
        <f>IF(ISNUMBER(J107),IF(J$38=3,DATE(YEAR(J149)+IF(J107=1,1,0),MONTH(VLOOKUP(J107,'Project info'!$A$37:$B$40,2)),DAY(VLOOKUP(J107,'Project info'!$A$37:$B$40,2))),IF(J$38=2,DATE(J107,MONTH($B$9),DAY($B$9)),"")),"")</f>
        <v/>
      </c>
      <c r="K150" s="454" t="str">
        <f>IF(ISNUMBER(K107),IF(K$38=3,DATE(YEAR(K149)+IF(K107=1,1,0),MONTH(VLOOKUP(K107,'Project info'!$A$37:$B$40,2)),DAY(VLOOKUP(K107,'Project info'!$A$37:$B$40,2))),IF(K$38=2,DATE(K107,MONTH($B$9),DAY($B$9)),"")),"")</f>
        <v/>
      </c>
      <c r="L150" s="454" t="str">
        <f>IF(ISNUMBER(L107),IF(L$38=3,DATE(YEAR(L149)+IF(L107=1,1,0),MONTH(VLOOKUP(L107,'Project info'!$A$37:$B$40,2)),DAY(VLOOKUP(L107,'Project info'!$A$37:$B$40,2))),IF(L$38=2,DATE(L107,MONTH($B$9),DAY($B$9)),"")),"")</f>
        <v/>
      </c>
      <c r="M150" s="454" t="str">
        <f>IF(ISNUMBER(M107),IF(M$38=3,DATE(YEAR(M149)+IF(M107=1,1,0),MONTH(VLOOKUP(M107,'Project info'!$A$37:$B$40,2)),DAY(VLOOKUP(M107,'Project info'!$A$37:$B$40,2))),IF(M$38=2,DATE(M107,MONTH($B$9),DAY($B$9)),"")),"")</f>
        <v/>
      </c>
      <c r="N150" s="454" t="str">
        <f>IF(ISNUMBER(N107),IF(N$38=3,DATE(YEAR(N149)+IF(N107=1,1,0),MONTH(VLOOKUP(N107,'Project info'!$A$37:$B$40,2)),DAY(VLOOKUP(N107,'Project info'!$A$37:$B$40,2))),IF(N$38=2,DATE(N107,MONTH($B$9),DAY($B$9)),"")),"")</f>
        <v/>
      </c>
      <c r="O150" s="454" t="str">
        <f>IF(ISNUMBER(O107),IF(O$38=3,DATE(YEAR(O149)+IF(O107=1,1,0),MONTH(VLOOKUP(O107,'Project info'!$A$37:$B$40,2)),DAY(VLOOKUP(O107,'Project info'!$A$37:$B$40,2))),IF(O$38=2,DATE(O107,MONTH($B$9),DAY($B$9)),"")),"")</f>
        <v/>
      </c>
      <c r="P150" s="454" t="str">
        <f>IF(ISNUMBER(P107),IF(P$38=3,DATE(YEAR(P149)+IF(P107=1,1,0),MONTH(VLOOKUP(P107,'Project info'!$A$37:$B$40,2)),DAY(VLOOKUP(P107,'Project info'!$A$37:$B$40,2))),IF(P$38=2,DATE(P107,MONTH($B$9),DAY($B$9)),"")),"")</f>
        <v/>
      </c>
      <c r="Q150" s="454" t="str">
        <f>IF(ISNUMBER(Q107),IF(Q$38=3,DATE(YEAR(Q149)+IF(Q107=1,1,0),MONTH(VLOOKUP(Q107,'Project info'!$A$37:$B$40,2)),DAY(VLOOKUP(Q107,'Project info'!$A$37:$B$40,2))),IF(Q$38=2,DATE(Q107,MONTH($B$9),DAY($B$9)),"")),"")</f>
        <v/>
      </c>
      <c r="R150" s="454" t="str">
        <f>IF(ISNUMBER(R107),IF(R$38=3,DATE(YEAR(R149)+IF(R107=1,1,0),MONTH(VLOOKUP(R107,'Project info'!$A$37:$B$40,2)),DAY(VLOOKUP(R107,'Project info'!$A$37:$B$40,2))),IF(R$38=2,DATE(R107,MONTH($B$9),DAY($B$9)),"")),"")</f>
        <v/>
      </c>
      <c r="S150" s="454" t="str">
        <f>IF(ISNUMBER(S107),IF(S$38=3,DATE(YEAR(S149)+IF(S107=1,1,0),MONTH(VLOOKUP(S107,'Project info'!$A$37:$B$40,2)),DAY(VLOOKUP(S107,'Project info'!$A$37:$B$40,2))),IF(S$38=2,DATE(S107,MONTH($B$9),DAY($B$9)),"")),"")</f>
        <v/>
      </c>
      <c r="T150" s="454" t="str">
        <f>IF(ISNUMBER(T107),IF(T$38=3,DATE(YEAR(T149)+IF(T107=1,1,0),MONTH(VLOOKUP(T107,'Project info'!$A$37:$B$40,2)),DAY(VLOOKUP(T107,'Project info'!$A$37:$B$40,2))),IF(T$38=2,DATE(T107,MONTH($B$9),DAY($B$9)),"")),"")</f>
        <v/>
      </c>
      <c r="U150" s="454" t="str">
        <f>IF(ISNUMBER(U107),IF(U$38=3,DATE(YEAR(U149)+IF(U107=1,1,0),MONTH(VLOOKUP(U107,'Project info'!$A$37:$B$40,2)),DAY(VLOOKUP(U107,'Project info'!$A$37:$B$40,2))),IF(U$38=2,DATE(U107,MONTH($B$9),DAY($B$9)),"")),"")</f>
        <v/>
      </c>
      <c r="V150" s="454" t="str">
        <f>IF(ISNUMBER(V107),IF(V$38=3,DATE(YEAR(V149)+IF(V107=1,1,0),MONTH(VLOOKUP(V107,'Project info'!$A$37:$B$40,2)),DAY(VLOOKUP(V107,'Project info'!$A$37:$B$40,2))),IF(V$38=2,DATE(V107,MONTH($B$9),DAY($B$9)),"")),"")</f>
        <v/>
      </c>
      <c r="W150" s="454" t="str">
        <f>IF(ISNUMBER(W107),IF(W$38=3,DATE(YEAR(W149)+IF(W107=1,1,0),MONTH(VLOOKUP(W107,'Project info'!$A$37:$B$40,2)),DAY(VLOOKUP(W107,'Project info'!$A$37:$B$40,2))),IF(W$38=2,DATE(W107,MONTH($B$9),DAY($B$9)),"")),"")</f>
        <v/>
      </c>
      <c r="X150" s="454" t="str">
        <f>IF(ISNUMBER(X107),IF(X$38=3,DATE(YEAR(X149)+IF(X107=1,1,0),MONTH(VLOOKUP(X107,'Project info'!$A$37:$B$40,2)),DAY(VLOOKUP(X107,'Project info'!$A$37:$B$40,2))),IF(X$38=2,DATE(X107,MONTH($B$9),DAY($B$9)),"")),"")</f>
        <v/>
      </c>
    </row>
    <row r="151" spans="1:24" x14ac:dyDescent="0.2">
      <c r="A151" s="442"/>
      <c r="B151" s="442"/>
      <c r="C151" s="470">
        <v>39</v>
      </c>
      <c r="D151" s="454" t="str">
        <f>IF(ISNUMBER(D108),IF(D$38=3,DATE(YEAR(D150)+IF(D108=1,1,0),MONTH(VLOOKUP(D108,'Project info'!$A$37:$B$40,2)),DAY(VLOOKUP(D108,'Project info'!$A$37:$B$40,2))),IF(D$38=2,DATE(D108,MONTH($B$9),DAY($B$9)),"")),"")</f>
        <v/>
      </c>
      <c r="E151" s="454" t="str">
        <f>IF(ISNUMBER(E108),IF(E$38=3,DATE(YEAR(E150)+IF(E108=1,1,0),MONTH(VLOOKUP(E108,'Project info'!$A$37:$B$40,2)),DAY(VLOOKUP(E108,'Project info'!$A$37:$B$40,2))),IF(E$38=2,DATE(E108,MONTH($B$9),DAY($B$9)),"")),"")</f>
        <v/>
      </c>
      <c r="F151" s="454" t="str">
        <f>IF(ISNUMBER(F108),IF(F$38=3,DATE(YEAR(F150)+IF(F108=1,1,0),MONTH(VLOOKUP(F108,'Project info'!$A$37:$B$40,2)),DAY(VLOOKUP(F108,'Project info'!$A$37:$B$40,2))),IF(F$38=2,DATE(F108,MONTH($B$9),DAY($B$9)),"")),"")</f>
        <v/>
      </c>
      <c r="G151" s="454" t="str">
        <f>IF(ISNUMBER(G108),IF(G$38=3,DATE(YEAR(G150)+IF(G108=1,1,0),MONTH(VLOOKUP(G108,'Project info'!$A$37:$B$40,2)),DAY(VLOOKUP(G108,'Project info'!$A$37:$B$40,2))),IF(G$38=2,DATE(G108,MONTH($B$9),DAY($B$9)),"")),"")</f>
        <v/>
      </c>
      <c r="H151" s="454" t="str">
        <f>IF(ISNUMBER(H108),IF(H$38=3,DATE(YEAR(H150)+IF(H108=1,1,0),MONTH(VLOOKUP(H108,'Project info'!$A$37:$B$40,2)),DAY(VLOOKUP(H108,'Project info'!$A$37:$B$40,2))),IF(H$38=2,DATE(H108,MONTH($B$9),DAY($B$9)),"")),"")</f>
        <v/>
      </c>
      <c r="I151" s="454" t="str">
        <f>IF(ISNUMBER(I108),IF(I$38=3,DATE(YEAR(I150)+IF(I108=1,1,0),MONTH(VLOOKUP(I108,'Project info'!$A$37:$B$40,2)),DAY(VLOOKUP(I108,'Project info'!$A$37:$B$40,2))),IF(I$38=2,DATE(I108,MONTH($B$9),DAY($B$9)),"")),"")</f>
        <v/>
      </c>
      <c r="J151" s="454" t="str">
        <f>IF(ISNUMBER(J108),IF(J$38=3,DATE(YEAR(J150)+IF(J108=1,1,0),MONTH(VLOOKUP(J108,'Project info'!$A$37:$B$40,2)),DAY(VLOOKUP(J108,'Project info'!$A$37:$B$40,2))),IF(J$38=2,DATE(J108,MONTH($B$9),DAY($B$9)),"")),"")</f>
        <v/>
      </c>
      <c r="K151" s="454" t="str">
        <f>IF(ISNUMBER(K108),IF(K$38=3,DATE(YEAR(K150)+IF(K108=1,1,0),MONTH(VLOOKUP(K108,'Project info'!$A$37:$B$40,2)),DAY(VLOOKUP(K108,'Project info'!$A$37:$B$40,2))),IF(K$38=2,DATE(K108,MONTH($B$9),DAY($B$9)),"")),"")</f>
        <v/>
      </c>
      <c r="L151" s="454" t="str">
        <f>IF(ISNUMBER(L108),IF(L$38=3,DATE(YEAR(L150)+IF(L108=1,1,0),MONTH(VLOOKUP(L108,'Project info'!$A$37:$B$40,2)),DAY(VLOOKUP(L108,'Project info'!$A$37:$B$40,2))),IF(L$38=2,DATE(L108,MONTH($B$9),DAY($B$9)),"")),"")</f>
        <v/>
      </c>
      <c r="M151" s="454" t="str">
        <f>IF(ISNUMBER(M108),IF(M$38=3,DATE(YEAR(M150)+IF(M108=1,1,0),MONTH(VLOOKUP(M108,'Project info'!$A$37:$B$40,2)),DAY(VLOOKUP(M108,'Project info'!$A$37:$B$40,2))),IF(M$38=2,DATE(M108,MONTH($B$9),DAY($B$9)),"")),"")</f>
        <v/>
      </c>
      <c r="N151" s="454" t="str">
        <f>IF(ISNUMBER(N108),IF(N$38=3,DATE(YEAR(N150)+IF(N108=1,1,0),MONTH(VLOOKUP(N108,'Project info'!$A$37:$B$40,2)),DAY(VLOOKUP(N108,'Project info'!$A$37:$B$40,2))),IF(N$38=2,DATE(N108,MONTH($B$9),DAY($B$9)),"")),"")</f>
        <v/>
      </c>
      <c r="O151" s="454" t="str">
        <f>IF(ISNUMBER(O108),IF(O$38=3,DATE(YEAR(O150)+IF(O108=1,1,0),MONTH(VLOOKUP(O108,'Project info'!$A$37:$B$40,2)),DAY(VLOOKUP(O108,'Project info'!$A$37:$B$40,2))),IF(O$38=2,DATE(O108,MONTH($B$9),DAY($B$9)),"")),"")</f>
        <v/>
      </c>
      <c r="P151" s="454" t="str">
        <f>IF(ISNUMBER(P108),IF(P$38=3,DATE(YEAR(P150)+IF(P108=1,1,0),MONTH(VLOOKUP(P108,'Project info'!$A$37:$B$40,2)),DAY(VLOOKUP(P108,'Project info'!$A$37:$B$40,2))),IF(P$38=2,DATE(P108,MONTH($B$9),DAY($B$9)),"")),"")</f>
        <v/>
      </c>
      <c r="Q151" s="454" t="str">
        <f>IF(ISNUMBER(Q108),IF(Q$38=3,DATE(YEAR(Q150)+IF(Q108=1,1,0),MONTH(VLOOKUP(Q108,'Project info'!$A$37:$B$40,2)),DAY(VLOOKUP(Q108,'Project info'!$A$37:$B$40,2))),IF(Q$38=2,DATE(Q108,MONTH($B$9),DAY($B$9)),"")),"")</f>
        <v/>
      </c>
      <c r="R151" s="454" t="str">
        <f>IF(ISNUMBER(R108),IF(R$38=3,DATE(YEAR(R150)+IF(R108=1,1,0),MONTH(VLOOKUP(R108,'Project info'!$A$37:$B$40,2)),DAY(VLOOKUP(R108,'Project info'!$A$37:$B$40,2))),IF(R$38=2,DATE(R108,MONTH($B$9),DAY($B$9)),"")),"")</f>
        <v/>
      </c>
      <c r="S151" s="454" t="str">
        <f>IF(ISNUMBER(S108),IF(S$38=3,DATE(YEAR(S150)+IF(S108=1,1,0),MONTH(VLOOKUP(S108,'Project info'!$A$37:$B$40,2)),DAY(VLOOKUP(S108,'Project info'!$A$37:$B$40,2))),IF(S$38=2,DATE(S108,MONTH($B$9),DAY($B$9)),"")),"")</f>
        <v/>
      </c>
      <c r="T151" s="454" t="str">
        <f>IF(ISNUMBER(T108),IF(T$38=3,DATE(YEAR(T150)+IF(T108=1,1,0),MONTH(VLOOKUP(T108,'Project info'!$A$37:$B$40,2)),DAY(VLOOKUP(T108,'Project info'!$A$37:$B$40,2))),IF(T$38=2,DATE(T108,MONTH($B$9),DAY($B$9)),"")),"")</f>
        <v/>
      </c>
      <c r="U151" s="454" t="str">
        <f>IF(ISNUMBER(U108),IF(U$38=3,DATE(YEAR(U150)+IF(U108=1,1,0),MONTH(VLOOKUP(U108,'Project info'!$A$37:$B$40,2)),DAY(VLOOKUP(U108,'Project info'!$A$37:$B$40,2))),IF(U$38=2,DATE(U108,MONTH($B$9),DAY($B$9)),"")),"")</f>
        <v/>
      </c>
      <c r="V151" s="454" t="str">
        <f>IF(ISNUMBER(V108),IF(V$38=3,DATE(YEAR(V150)+IF(V108=1,1,0),MONTH(VLOOKUP(V108,'Project info'!$A$37:$B$40,2)),DAY(VLOOKUP(V108,'Project info'!$A$37:$B$40,2))),IF(V$38=2,DATE(V108,MONTH($B$9),DAY($B$9)),"")),"")</f>
        <v/>
      </c>
      <c r="W151" s="454" t="str">
        <f>IF(ISNUMBER(W108),IF(W$38=3,DATE(YEAR(W150)+IF(W108=1,1,0),MONTH(VLOOKUP(W108,'Project info'!$A$37:$B$40,2)),DAY(VLOOKUP(W108,'Project info'!$A$37:$B$40,2))),IF(W$38=2,DATE(W108,MONTH($B$9),DAY($B$9)),"")),"")</f>
        <v/>
      </c>
      <c r="X151" s="454" t="str">
        <f>IF(ISNUMBER(X108),IF(X$38=3,DATE(YEAR(X150)+IF(X108=1,1,0),MONTH(VLOOKUP(X108,'Project info'!$A$37:$B$40,2)),DAY(VLOOKUP(X108,'Project info'!$A$37:$B$40,2))),IF(X$38=2,DATE(X108,MONTH($B$9),DAY($B$9)),"")),"")</f>
        <v/>
      </c>
    </row>
    <row r="152" spans="1:24" x14ac:dyDescent="0.2">
      <c r="A152" s="442"/>
      <c r="B152" s="442"/>
      <c r="C152" s="470">
        <v>40</v>
      </c>
      <c r="D152" s="454" t="str">
        <f>IF(ISNUMBER(D109),IF(D$38=3,DATE(YEAR(D151)+IF(D109=1,1,0),MONTH(VLOOKUP(D109,'Project info'!$A$37:$B$40,2)),DAY(VLOOKUP(D109,'Project info'!$A$37:$B$40,2))),IF(D$38=2,DATE(D109,MONTH($B$9),DAY($B$9)),"")),"")</f>
        <v/>
      </c>
      <c r="E152" s="454" t="str">
        <f>IF(ISNUMBER(E109),IF(E$38=3,DATE(YEAR(E151)+IF(E109=1,1,0),MONTH(VLOOKUP(E109,'Project info'!$A$37:$B$40,2)),DAY(VLOOKUP(E109,'Project info'!$A$37:$B$40,2))),IF(E$38=2,DATE(E109,MONTH($B$9),DAY($B$9)),"")),"")</f>
        <v/>
      </c>
      <c r="F152" s="454" t="str">
        <f>IF(ISNUMBER(F109),IF(F$38=3,DATE(YEAR(F151)+IF(F109=1,1,0),MONTH(VLOOKUP(F109,'Project info'!$A$37:$B$40,2)),DAY(VLOOKUP(F109,'Project info'!$A$37:$B$40,2))),IF(F$38=2,DATE(F109,MONTH($B$9),DAY($B$9)),"")),"")</f>
        <v/>
      </c>
      <c r="G152" s="454" t="str">
        <f>IF(ISNUMBER(G109),IF(G$38=3,DATE(YEAR(G151)+IF(G109=1,1,0),MONTH(VLOOKUP(G109,'Project info'!$A$37:$B$40,2)),DAY(VLOOKUP(G109,'Project info'!$A$37:$B$40,2))),IF(G$38=2,DATE(G109,MONTH($B$9),DAY($B$9)),"")),"")</f>
        <v/>
      </c>
      <c r="H152" s="454" t="str">
        <f>IF(ISNUMBER(H109),IF(H$38=3,DATE(YEAR(H151)+IF(H109=1,1,0),MONTH(VLOOKUP(H109,'Project info'!$A$37:$B$40,2)),DAY(VLOOKUP(H109,'Project info'!$A$37:$B$40,2))),IF(H$38=2,DATE(H109,MONTH($B$9),DAY($B$9)),"")),"")</f>
        <v/>
      </c>
      <c r="I152" s="454" t="str">
        <f>IF(ISNUMBER(I109),IF(I$38=3,DATE(YEAR(I151)+IF(I109=1,1,0),MONTH(VLOOKUP(I109,'Project info'!$A$37:$B$40,2)),DAY(VLOOKUP(I109,'Project info'!$A$37:$B$40,2))),IF(I$38=2,DATE(I109,MONTH($B$9),DAY($B$9)),"")),"")</f>
        <v/>
      </c>
      <c r="J152" s="454" t="str">
        <f>IF(ISNUMBER(J109),IF(J$38=3,DATE(YEAR(J151)+IF(J109=1,1,0),MONTH(VLOOKUP(J109,'Project info'!$A$37:$B$40,2)),DAY(VLOOKUP(J109,'Project info'!$A$37:$B$40,2))),IF(J$38=2,DATE(J109,MONTH($B$9),DAY($B$9)),"")),"")</f>
        <v/>
      </c>
      <c r="K152" s="454" t="str">
        <f>IF(ISNUMBER(K109),IF(K$38=3,DATE(YEAR(K151)+IF(K109=1,1,0),MONTH(VLOOKUP(K109,'Project info'!$A$37:$B$40,2)),DAY(VLOOKUP(K109,'Project info'!$A$37:$B$40,2))),IF(K$38=2,DATE(K109,MONTH($B$9),DAY($B$9)),"")),"")</f>
        <v/>
      </c>
      <c r="L152" s="454" t="str">
        <f>IF(ISNUMBER(L109),IF(L$38=3,DATE(YEAR(L151)+IF(L109=1,1,0),MONTH(VLOOKUP(L109,'Project info'!$A$37:$B$40,2)),DAY(VLOOKUP(L109,'Project info'!$A$37:$B$40,2))),IF(L$38=2,DATE(L109,MONTH($B$9),DAY($B$9)),"")),"")</f>
        <v/>
      </c>
      <c r="M152" s="454" t="str">
        <f>IF(ISNUMBER(M109),IF(M$38=3,DATE(YEAR(M151)+IF(M109=1,1,0),MONTH(VLOOKUP(M109,'Project info'!$A$37:$B$40,2)),DAY(VLOOKUP(M109,'Project info'!$A$37:$B$40,2))),IF(M$38=2,DATE(M109,MONTH($B$9),DAY($B$9)),"")),"")</f>
        <v/>
      </c>
      <c r="N152" s="454" t="str">
        <f>IF(ISNUMBER(N109),IF(N$38=3,DATE(YEAR(N151)+IF(N109=1,1,0),MONTH(VLOOKUP(N109,'Project info'!$A$37:$B$40,2)),DAY(VLOOKUP(N109,'Project info'!$A$37:$B$40,2))),IF(N$38=2,DATE(N109,MONTH($B$9),DAY($B$9)),"")),"")</f>
        <v/>
      </c>
      <c r="O152" s="454" t="str">
        <f>IF(ISNUMBER(O109),IF(O$38=3,DATE(YEAR(O151)+IF(O109=1,1,0),MONTH(VLOOKUP(O109,'Project info'!$A$37:$B$40,2)),DAY(VLOOKUP(O109,'Project info'!$A$37:$B$40,2))),IF(O$38=2,DATE(O109,MONTH($B$9),DAY($B$9)),"")),"")</f>
        <v/>
      </c>
      <c r="P152" s="454" t="str">
        <f>IF(ISNUMBER(P109),IF(P$38=3,DATE(YEAR(P151)+IF(P109=1,1,0),MONTH(VLOOKUP(P109,'Project info'!$A$37:$B$40,2)),DAY(VLOOKUP(P109,'Project info'!$A$37:$B$40,2))),IF(P$38=2,DATE(P109,MONTH($B$9),DAY($B$9)),"")),"")</f>
        <v/>
      </c>
      <c r="Q152" s="454" t="str">
        <f>IF(ISNUMBER(Q109),IF(Q$38=3,DATE(YEAR(Q151)+IF(Q109=1,1,0),MONTH(VLOOKUP(Q109,'Project info'!$A$37:$B$40,2)),DAY(VLOOKUP(Q109,'Project info'!$A$37:$B$40,2))),IF(Q$38=2,DATE(Q109,MONTH($B$9),DAY($B$9)),"")),"")</f>
        <v/>
      </c>
      <c r="R152" s="454" t="str">
        <f>IF(ISNUMBER(R109),IF(R$38=3,DATE(YEAR(R151)+IF(R109=1,1,0),MONTH(VLOOKUP(R109,'Project info'!$A$37:$B$40,2)),DAY(VLOOKUP(R109,'Project info'!$A$37:$B$40,2))),IF(R$38=2,DATE(R109,MONTH($B$9),DAY($B$9)),"")),"")</f>
        <v/>
      </c>
      <c r="S152" s="454" t="str">
        <f>IF(ISNUMBER(S109),IF(S$38=3,DATE(YEAR(S151)+IF(S109=1,1,0),MONTH(VLOOKUP(S109,'Project info'!$A$37:$B$40,2)),DAY(VLOOKUP(S109,'Project info'!$A$37:$B$40,2))),IF(S$38=2,DATE(S109,MONTH($B$9),DAY($B$9)),"")),"")</f>
        <v/>
      </c>
      <c r="T152" s="454" t="str">
        <f>IF(ISNUMBER(T109),IF(T$38=3,DATE(YEAR(T151)+IF(T109=1,1,0),MONTH(VLOOKUP(T109,'Project info'!$A$37:$B$40,2)),DAY(VLOOKUP(T109,'Project info'!$A$37:$B$40,2))),IF(T$38=2,DATE(T109,MONTH($B$9),DAY($B$9)),"")),"")</f>
        <v/>
      </c>
      <c r="U152" s="454" t="str">
        <f>IF(ISNUMBER(U109),IF(U$38=3,DATE(YEAR(U151)+IF(U109=1,1,0),MONTH(VLOOKUP(U109,'Project info'!$A$37:$B$40,2)),DAY(VLOOKUP(U109,'Project info'!$A$37:$B$40,2))),IF(U$38=2,DATE(U109,MONTH($B$9),DAY($B$9)),"")),"")</f>
        <v/>
      </c>
      <c r="V152" s="454" t="str">
        <f>IF(ISNUMBER(V109),IF(V$38=3,DATE(YEAR(V151)+IF(V109=1,1,0),MONTH(VLOOKUP(V109,'Project info'!$A$37:$B$40,2)),DAY(VLOOKUP(V109,'Project info'!$A$37:$B$40,2))),IF(V$38=2,DATE(V109,MONTH($B$9),DAY($B$9)),"")),"")</f>
        <v/>
      </c>
      <c r="W152" s="454" t="str">
        <f>IF(ISNUMBER(W109),IF(W$38=3,DATE(YEAR(W151)+IF(W109=1,1,0),MONTH(VLOOKUP(W109,'Project info'!$A$37:$B$40,2)),DAY(VLOOKUP(W109,'Project info'!$A$37:$B$40,2))),IF(W$38=2,DATE(W109,MONTH($B$9),DAY($B$9)),"")),"")</f>
        <v/>
      </c>
      <c r="X152" s="454" t="str">
        <f>IF(ISNUMBER(X109),IF(X$38=3,DATE(YEAR(X151)+IF(X109=1,1,0),MONTH(VLOOKUP(X109,'Project info'!$A$37:$B$40,2)),DAY(VLOOKUP(X109,'Project info'!$A$37:$B$40,2))),IF(X$38=2,DATE(X109,MONTH($B$9),DAY($B$9)),"")),"")</f>
        <v/>
      </c>
    </row>
    <row r="153" spans="1:24" x14ac:dyDescent="0.2">
      <c r="A153" s="443"/>
      <c r="B153" s="443"/>
      <c r="C153" s="443"/>
      <c r="D153" s="443"/>
      <c r="E153" s="443"/>
      <c r="F153" s="443"/>
      <c r="G153" s="443"/>
      <c r="H153" s="443"/>
      <c r="I153" s="443"/>
      <c r="J153" s="443"/>
      <c r="K153" s="443"/>
      <c r="L153" s="443"/>
      <c r="M153" s="443"/>
      <c r="N153" s="443"/>
      <c r="O153" s="443"/>
      <c r="P153" s="443"/>
      <c r="Q153" s="443"/>
      <c r="R153" s="443"/>
      <c r="S153" s="443"/>
      <c r="T153" s="443"/>
      <c r="U153" s="443"/>
      <c r="V153" s="443"/>
      <c r="W153" s="443"/>
      <c r="X153" s="443"/>
    </row>
    <row r="154" spans="1:24" x14ac:dyDescent="0.2">
      <c r="A154" s="443"/>
      <c r="B154" s="443"/>
      <c r="C154" s="443"/>
      <c r="D154" s="443"/>
      <c r="E154" s="443"/>
      <c r="F154" s="443"/>
      <c r="G154" s="443"/>
      <c r="H154" s="443"/>
      <c r="I154" s="443"/>
      <c r="J154" s="443"/>
      <c r="K154" s="443"/>
      <c r="L154" s="443"/>
      <c r="M154" s="443"/>
      <c r="N154" s="443"/>
      <c r="O154" s="443"/>
      <c r="P154" s="443"/>
      <c r="Q154" s="443"/>
      <c r="R154" s="443"/>
      <c r="S154" s="443"/>
      <c r="T154" s="443"/>
      <c r="U154" s="443"/>
      <c r="V154" s="443"/>
      <c r="W154" s="443"/>
      <c r="X154" s="443"/>
    </row>
    <row r="155" spans="1:24" x14ac:dyDescent="0.2">
      <c r="A155" s="468" t="s">
        <v>48</v>
      </c>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row>
    <row r="156" spans="1:24" x14ac:dyDescent="0.2">
      <c r="A156" s="442"/>
      <c r="B156" s="476"/>
      <c r="C156" s="470">
        <v>1</v>
      </c>
      <c r="D156" s="477" t="str">
        <f>D50</f>
        <v/>
      </c>
      <c r="E156" s="477" t="str">
        <f>E50</f>
        <v/>
      </c>
      <c r="F156" s="477" t="str">
        <f>F50</f>
        <v/>
      </c>
      <c r="G156" s="477" t="str">
        <f>G50</f>
        <v/>
      </c>
      <c r="H156" s="477" t="str">
        <f t="shared" ref="H156:X156" si="20">H50</f>
        <v/>
      </c>
      <c r="I156" s="477" t="str">
        <f t="shared" si="20"/>
        <v/>
      </c>
      <c r="J156" s="477" t="str">
        <f t="shared" si="20"/>
        <v/>
      </c>
      <c r="K156" s="477" t="str">
        <f t="shared" si="20"/>
        <v/>
      </c>
      <c r="L156" s="477" t="str">
        <f t="shared" si="20"/>
        <v/>
      </c>
      <c r="M156" s="477" t="str">
        <f t="shared" si="20"/>
        <v/>
      </c>
      <c r="N156" s="477" t="str">
        <f t="shared" si="20"/>
        <v/>
      </c>
      <c r="O156" s="477" t="str">
        <f t="shared" si="20"/>
        <v/>
      </c>
      <c r="P156" s="477" t="str">
        <f t="shared" si="20"/>
        <v/>
      </c>
      <c r="Q156" s="477" t="str">
        <f t="shared" si="20"/>
        <v/>
      </c>
      <c r="R156" s="477" t="str">
        <f t="shared" si="20"/>
        <v/>
      </c>
      <c r="S156" s="477" t="str">
        <f t="shared" si="20"/>
        <v/>
      </c>
      <c r="T156" s="477" t="str">
        <f t="shared" si="20"/>
        <v/>
      </c>
      <c r="U156" s="477" t="str">
        <f t="shared" si="20"/>
        <v/>
      </c>
      <c r="V156" s="477" t="str">
        <f t="shared" si="20"/>
        <v/>
      </c>
      <c r="W156" s="477" t="str">
        <f t="shared" si="20"/>
        <v/>
      </c>
      <c r="X156" s="477" t="str">
        <f t="shared" si="20"/>
        <v/>
      </c>
    </row>
    <row r="157" spans="1:24" x14ac:dyDescent="0.2">
      <c r="A157" s="442"/>
      <c r="B157" s="476"/>
      <c r="C157" s="470">
        <v>2</v>
      </c>
      <c r="D157" s="455" t="str">
        <f>IF(ISNUMBER(D114),IF(D$38=3,IF($C157&lt;(D$46+1),VLOOKUP(D114,$B$62:D$64,D$18+2),VLOOKUP(D114,$B$62:D$64,D$18+2)+D$66),IF(D$38=2,IF($C157&lt;(D$48+1),D$52,D$52+D$66),"")),"")</f>
        <v/>
      </c>
      <c r="E157" s="455" t="str">
        <f>IF(ISNUMBER(E114),IF(E$38=3,IF($C157&lt;(E$46+1),VLOOKUP(E114,$B$62:E$64,E$18+2),VLOOKUP(E114,$B$62:E$64,E$18+2)+E$66),IF(E$38=2,IF($C157&lt;(E$48+1),E$52,E$52+E$66),"")),"")</f>
        <v/>
      </c>
      <c r="F157" s="455" t="str">
        <f>IF(ISNUMBER(F114),IF(F$38=3,IF($C157&lt;(F$46+1),VLOOKUP(F114,$B$62:F$64,F$18+2),VLOOKUP(F114,$B$62:F$64,F$18+2)+F$66),IF(F$38=2,IF($C157&lt;(F$48+1),F$52,F$52+F$66),"")),"")</f>
        <v/>
      </c>
      <c r="G157" s="455" t="str">
        <f>IF(ISNUMBER(G114),IF(G$38=3,IF($C157&lt;(G$46+1),VLOOKUP(G114,$B$62:G$64,G$18+2),VLOOKUP(G114,$B$62:G$64,G$18+2)+G$66),IF(G$38=2,IF($C157&lt;(G$48+1),G$52,G$52+G$66),"")),"")</f>
        <v/>
      </c>
      <c r="H157" s="455" t="str">
        <f>IF(ISNUMBER(H114),IF(H$38=3,IF($C157&lt;(H$46+1),VLOOKUP(H114,$B$62:H$64,H$18+2),VLOOKUP(H114,$B$62:H$64,H$18+2)+H$66),IF(H$38=2,IF($C157&lt;(H$48+1),H$52,H$52+H$66),"")),"")</f>
        <v/>
      </c>
      <c r="I157" s="455" t="str">
        <f>IF(ISNUMBER(I114),IF(I$38=3,IF($C157&lt;(I$46+1),VLOOKUP(I114,$B$62:I$64,I$18+2),VLOOKUP(I114,$B$62:I$64,I$18+2)+I$66),IF(I$38=2,IF($C157&lt;(I$48+1),I$52,I$52+I$66),"")),"")</f>
        <v/>
      </c>
      <c r="J157" s="455" t="str">
        <f>IF(ISNUMBER(J114),IF(J$38=3,IF($C157&lt;(J$46+1),VLOOKUP(J114,$B$62:J$64,J$18+2),VLOOKUP(J114,$B$62:J$64,J$18+2)+J$66),IF(J$38=2,IF($C157&lt;(J$48+1),J$52,J$52+J$66),"")),"")</f>
        <v/>
      </c>
      <c r="K157" s="455" t="str">
        <f>IF(ISNUMBER(K114),IF(K$38=3,IF($C157&lt;(K$46+1),VLOOKUP(K114,$B$62:K$64,K$18+2),VLOOKUP(K114,$B$62:K$64,K$18+2)+K$66),IF(K$38=2,IF($C157&lt;(K$48+1),K$52,K$52+K$66),"")),"")</f>
        <v/>
      </c>
      <c r="L157" s="455" t="str">
        <f>IF(ISNUMBER(L114),IF(L$38=3,IF($C157&lt;(L$46+1),VLOOKUP(L114,$B$62:L$64,L$18+2),VLOOKUP(L114,$B$62:L$64,L$18+2)+L$66),IF(L$38=2,IF($C157&lt;(L$48+1),L$52,L$52+L$66),"")),"")</f>
        <v/>
      </c>
      <c r="M157" s="455" t="str">
        <f>IF(ISNUMBER(M114),IF(M$38=3,IF($C157&lt;(M$46+1),VLOOKUP(M114,$B$62:M$64,M$18+2),VLOOKUP(M114,$B$62:M$64,M$18+2)+M$66),IF(M$38=2,IF($C157&lt;(M$48+1),M$52,M$52+M$66),"")),"")</f>
        <v/>
      </c>
      <c r="N157" s="455" t="str">
        <f>IF(ISNUMBER(N114),IF(N$38=3,IF($C157&lt;(N$46+1),VLOOKUP(N114,$B$62:N$64,N$18+2),VLOOKUP(N114,$B$62:N$64,N$18+2)+N$66),IF(N$38=2,IF($C157&lt;(N$48+1),N$52,N$52+N$66),"")),"")</f>
        <v/>
      </c>
      <c r="O157" s="455" t="str">
        <f>IF(ISNUMBER(O114),IF(O$38=3,IF($C157&lt;(O$46+1),VLOOKUP(O114,$B$62:O$64,O$18+2),VLOOKUP(O114,$B$62:O$64,O$18+2)+O$66),IF(O$38=2,IF($C157&lt;(O$48+1),O$52,O$52+O$66),"")),"")</f>
        <v/>
      </c>
      <c r="P157" s="455" t="str">
        <f>IF(ISNUMBER(P114),IF(P$38=3,IF($C157&lt;(P$46+1),VLOOKUP(P114,$B$62:P$64,P$18+2),VLOOKUP(P114,$B$62:P$64,P$18+2)+P$66),IF(P$38=2,IF($C157&lt;(P$48+1),P$52,P$52+P$66),"")),"")</f>
        <v/>
      </c>
      <c r="Q157" s="455" t="str">
        <f>IF(ISNUMBER(Q114),IF(Q$38=3,IF($C157&lt;(Q$46+1),VLOOKUP(Q114,$B$62:Q$64,Q$18+2),VLOOKUP(Q114,$B$62:Q$64,Q$18+2)+Q$66),IF(Q$38=2,IF($C157&lt;(Q$48+1),Q$52,Q$52+Q$66),"")),"")</f>
        <v/>
      </c>
      <c r="R157" s="455" t="str">
        <f>IF(ISNUMBER(R114),IF(R$38=3,IF($C157&lt;(R$46+1),VLOOKUP(R114,$B$62:R$64,R$18+2),VLOOKUP(R114,$B$62:R$64,R$18+2)+R$66),IF(R$38=2,IF($C157&lt;(R$48+1),R$52,R$52+R$66),"")),"")</f>
        <v/>
      </c>
      <c r="S157" s="455" t="str">
        <f>IF(ISNUMBER(S114),IF(S$38=3,IF($C157&lt;(S$46+1),VLOOKUP(S114,$B$62:S$64,S$18+2),VLOOKUP(S114,$B$62:S$64,S$18+2)+S$66),IF(S$38=2,IF($C157&lt;(S$48+1),S$52,S$52+S$66),"")),"")</f>
        <v/>
      </c>
      <c r="T157" s="455" t="str">
        <f>IF(ISNUMBER(T114),IF(T$38=3,IF($C157&lt;(T$46+1),VLOOKUP(T114,$B$62:T$64,T$18+2),VLOOKUP(T114,$B$62:T$64,T$18+2)+T$66),IF(T$38=2,IF($C157&lt;(T$48+1),T$52,T$52+T$66),"")),"")</f>
        <v/>
      </c>
      <c r="U157" s="455" t="str">
        <f>IF(ISNUMBER(U114),IF(U$38=3,IF($C157&lt;(U$46+1),VLOOKUP(U114,$B$62:U$64,U$18+2),VLOOKUP(U114,$B$62:U$64,U$18+2)+U$66),IF(U$38=2,IF($C157&lt;(U$48+1),U$52,U$52+U$66),"")),"")</f>
        <v/>
      </c>
      <c r="V157" s="455" t="str">
        <f>IF(ISNUMBER(V114),IF(V$38=3,IF($C157&lt;(V$46+1),VLOOKUP(V114,$B$62:V$64,V$18+2),VLOOKUP(V114,$B$62:V$64,V$18+2)+V$66),IF(V$38=2,IF($C157&lt;(V$48+1),V$52,V$52+V$66),"")),"")</f>
        <v/>
      </c>
      <c r="W157" s="455" t="str">
        <f>IF(ISNUMBER(W114),IF(W$38=3,IF($C157&lt;(W$46+1),VLOOKUP(W114,$B$62:W$64,W$18+2),VLOOKUP(W114,$B$62:W$64,W$18+2)+W$66),IF(W$38=2,IF($C157&lt;(W$48+1),W$52,W$52+W$66),"")),"")</f>
        <v/>
      </c>
      <c r="X157" s="455" t="str">
        <f>IF(ISNUMBER(X114),IF(X$38=3,IF($C157&lt;(X$46+1),VLOOKUP(X114,$B$62:X$64,X$18+2),VLOOKUP(X114,$B$62:X$64,X$18+2)+X$66),IF(X$38=2,IF($C157&lt;(X$48+1),X$52,X$52+X$66),"")),"")</f>
        <v/>
      </c>
    </row>
    <row r="158" spans="1:24" x14ac:dyDescent="0.2">
      <c r="A158" s="442"/>
      <c r="B158" s="476"/>
      <c r="C158" s="470">
        <v>3</v>
      </c>
      <c r="D158" s="455" t="str">
        <f>IF(ISNUMBER(D115),IF(D$38=3,IF($C158&lt;(D$46+1),VLOOKUP(D115,$B$62:D$64,D$18+2),VLOOKUP(D115,$B$62:D$64,D$18+2)+D$66),IF(D$38=2,IF($C158&lt;(D$48+1),D$52,D$52+D$66),"")),"")</f>
        <v/>
      </c>
      <c r="E158" s="455" t="str">
        <f>IF(ISNUMBER(E115),IF(E$38=3,IF($C158&lt;(E$46+1),VLOOKUP(E115,$B$62:E$64,E$18+2),VLOOKUP(E115,$B$62:E$64,E$18+2)+E$66),IF(E$38=2,IF($C158&lt;(E$48+1),E$52,E$52+E$66),"")),"")</f>
        <v/>
      </c>
      <c r="F158" s="455" t="str">
        <f>IF(ISNUMBER(F115),IF(F$38=3,IF($C158&lt;(F$46+1),VLOOKUP(F115,$B$62:F$64,F$18+2),VLOOKUP(F115,$B$62:F$64,F$18+2)+F$66),IF(F$38=2,IF($C158&lt;(F$48+1),F$52,F$52+F$66),"")),"")</f>
        <v/>
      </c>
      <c r="G158" s="455" t="str">
        <f>IF(ISNUMBER(G115),IF(G$38=3,IF($C158&lt;(G$46+1),VLOOKUP(G115,$B$62:G$64,G$18+2),VLOOKUP(G115,$B$62:G$64,G$18+2)+G$66),IF(G$38=2,IF($C158&lt;(G$48+1),G$52,G$52+G$66),"")),"")</f>
        <v/>
      </c>
      <c r="H158" s="455" t="str">
        <f>IF(ISNUMBER(H115),IF(H$38=3,IF($C158&lt;(H$46+1),VLOOKUP(H115,$B$62:H$64,H$18+2),VLOOKUP(H115,$B$62:H$64,H$18+2)+H$66),IF(H$38=2,IF($C158&lt;(H$48+1),H$52,H$52+H$66),"")),"")</f>
        <v/>
      </c>
      <c r="I158" s="455" t="str">
        <f>IF(ISNUMBER(I115),IF(I$38=3,IF($C158&lt;(I$46+1),VLOOKUP(I115,$B$62:I$64,I$18+2),VLOOKUP(I115,$B$62:I$64,I$18+2)+I$66),IF(I$38=2,IF($C158&lt;(I$48+1),I$52,I$52+I$66),"")),"")</f>
        <v/>
      </c>
      <c r="J158" s="455" t="str">
        <f>IF(ISNUMBER(J115),IF(J$38=3,IF($C158&lt;(J$46+1),VLOOKUP(J115,$B$62:J$64,J$18+2),VLOOKUP(J115,$B$62:J$64,J$18+2)+J$66),IF(J$38=2,IF($C158&lt;(J$48+1),J$52,J$52+J$66),"")),"")</f>
        <v/>
      </c>
      <c r="K158" s="455" t="str">
        <f>IF(ISNUMBER(K115),IF(K$38=3,IF($C158&lt;(K$46+1),VLOOKUP(K115,$B$62:K$64,K$18+2),VLOOKUP(K115,$B$62:K$64,K$18+2)+K$66),IF(K$38=2,IF($C158&lt;(K$48+1),K$52,K$52+K$66),"")),"")</f>
        <v/>
      </c>
      <c r="L158" s="455" t="str">
        <f>IF(ISNUMBER(L115),IF(L$38=3,IF($C158&lt;(L$46+1),VLOOKUP(L115,$B$62:L$64,L$18+2),VLOOKUP(L115,$B$62:L$64,L$18+2)+L$66),IF(L$38=2,IF($C158&lt;(L$48+1),L$52,L$52+L$66),"")),"")</f>
        <v/>
      </c>
      <c r="M158" s="455" t="str">
        <f>IF(ISNUMBER(M115),IF(M$38=3,IF($C158&lt;(M$46+1),VLOOKUP(M115,$B$62:M$64,M$18+2),VLOOKUP(M115,$B$62:M$64,M$18+2)+M$66),IF(M$38=2,IF($C158&lt;(M$48+1),M$52,M$52+M$66),"")),"")</f>
        <v/>
      </c>
      <c r="N158" s="455" t="str">
        <f>IF(ISNUMBER(N115),IF(N$38=3,IF($C158&lt;(N$46+1),VLOOKUP(N115,$B$62:N$64,N$18+2),VLOOKUP(N115,$B$62:N$64,N$18+2)+N$66),IF(N$38=2,IF($C158&lt;(N$48+1),N$52,N$52+N$66),"")),"")</f>
        <v/>
      </c>
      <c r="O158" s="455" t="str">
        <f>IF(ISNUMBER(O115),IF(O$38=3,IF($C158&lt;(O$46+1),VLOOKUP(O115,$B$62:O$64,O$18+2),VLOOKUP(O115,$B$62:O$64,O$18+2)+O$66),IF(O$38=2,IF($C158&lt;(O$48+1),O$52,O$52+O$66),"")),"")</f>
        <v/>
      </c>
      <c r="P158" s="455" t="str">
        <f>IF(ISNUMBER(P115),IF(P$38=3,IF($C158&lt;(P$46+1),VLOOKUP(P115,$B$62:P$64,P$18+2),VLOOKUP(P115,$B$62:P$64,P$18+2)+P$66),IF(P$38=2,IF($C158&lt;(P$48+1),P$52,P$52+P$66),"")),"")</f>
        <v/>
      </c>
      <c r="Q158" s="455" t="str">
        <f>IF(ISNUMBER(Q115),IF(Q$38=3,IF($C158&lt;(Q$46+1),VLOOKUP(Q115,$B$62:Q$64,Q$18+2),VLOOKUP(Q115,$B$62:Q$64,Q$18+2)+Q$66),IF(Q$38=2,IF($C158&lt;(Q$48+1),Q$52,Q$52+Q$66),"")),"")</f>
        <v/>
      </c>
      <c r="R158" s="455" t="str">
        <f>IF(ISNUMBER(R115),IF(R$38=3,IF($C158&lt;(R$46+1),VLOOKUP(R115,$B$62:R$64,R$18+2),VLOOKUP(R115,$B$62:R$64,R$18+2)+R$66),IF(R$38=2,IF($C158&lt;(R$48+1),R$52,R$52+R$66),"")),"")</f>
        <v/>
      </c>
      <c r="S158" s="455" t="str">
        <f>IF(ISNUMBER(S115),IF(S$38=3,IF($C158&lt;(S$46+1),VLOOKUP(S115,$B$62:S$64,S$18+2),VLOOKUP(S115,$B$62:S$64,S$18+2)+S$66),IF(S$38=2,IF($C158&lt;(S$48+1),S$52,S$52+S$66),"")),"")</f>
        <v/>
      </c>
      <c r="T158" s="455" t="str">
        <f>IF(ISNUMBER(T115),IF(T$38=3,IF($C158&lt;(T$46+1),VLOOKUP(T115,$B$62:T$64,T$18+2),VLOOKUP(T115,$B$62:T$64,T$18+2)+T$66),IF(T$38=2,IF($C158&lt;(T$48+1),T$52,T$52+T$66),"")),"")</f>
        <v/>
      </c>
      <c r="U158" s="455" t="str">
        <f>IF(ISNUMBER(U115),IF(U$38=3,IF($C158&lt;(U$46+1),VLOOKUP(U115,$B$62:U$64,U$18+2),VLOOKUP(U115,$B$62:U$64,U$18+2)+U$66),IF(U$38=2,IF($C158&lt;(U$48+1),U$52,U$52+U$66),"")),"")</f>
        <v/>
      </c>
      <c r="V158" s="455" t="str">
        <f>IF(ISNUMBER(V115),IF(V$38=3,IF($C158&lt;(V$46+1),VLOOKUP(V115,$B$62:V$64,V$18+2),VLOOKUP(V115,$B$62:V$64,V$18+2)+V$66),IF(V$38=2,IF($C158&lt;(V$48+1),V$52,V$52+V$66),"")),"")</f>
        <v/>
      </c>
      <c r="W158" s="455" t="str">
        <f>IF(ISNUMBER(W115),IF(W$38=3,IF($C158&lt;(W$46+1),VLOOKUP(W115,$B$62:W$64,W$18+2),VLOOKUP(W115,$B$62:W$64,W$18+2)+W$66),IF(W$38=2,IF($C158&lt;(W$48+1),W$52,W$52+W$66),"")),"")</f>
        <v/>
      </c>
      <c r="X158" s="455" t="str">
        <f>IF(ISNUMBER(X115),IF(X$38=3,IF($C158&lt;(X$46+1),VLOOKUP(X115,$B$62:X$64,X$18+2),VLOOKUP(X115,$B$62:X$64,X$18+2)+X$66),IF(X$38=2,IF($C158&lt;(X$48+1),X$52,X$52+X$66),"")),"")</f>
        <v/>
      </c>
    </row>
    <row r="159" spans="1:24" x14ac:dyDescent="0.2">
      <c r="A159" s="442"/>
      <c r="B159" s="476"/>
      <c r="C159" s="470">
        <v>4</v>
      </c>
      <c r="D159" s="455" t="str">
        <f t="shared" ref="D159:D195" si="21">IF(ISNUMBER(D116),IF(D$38=3,IF($C159&lt;(D$46+1),VLOOKUP(D116,$B$62:$D$64,D$18+2),VLOOKUP(D116,$B$62:$D$64,D$18+2)+D$66),IF(D$38=2,IF($C159&lt;(D$48+1),D$52,D$52+D$66),"")),"")</f>
        <v/>
      </c>
      <c r="E159" s="455" t="str">
        <f>IF(ISNUMBER(E116),IF(E$38=3,IF($C159&lt;(E$46+1),VLOOKUP(E116,$B$62:E$64,E$18+2),VLOOKUP(E116,$B$62:E$64,E$18+2)+E$66),IF(E$38=2,IF($C159&lt;(E$48+1),E$52,E$52+E$66),"")),"")</f>
        <v/>
      </c>
      <c r="F159" s="455" t="str">
        <f>IF(ISNUMBER(F116),IF(F$38=3,IF($C159&lt;(F$46+1),VLOOKUP(F116,$B$62:F$64,F$18+2),VLOOKUP(F116,$B$62:F$64,F$18+2)+F$66),IF(F$38=2,IF($C159&lt;(F$48+1),F$52,F$52+F$66),"")),"")</f>
        <v/>
      </c>
      <c r="G159" s="455" t="str">
        <f>IF(ISNUMBER(G116),IF(G$38=3,IF($C159&lt;(G$46+1),VLOOKUP(G116,$B$62:G$64,G$18+2),VLOOKUP(G116,$B$62:G$64,G$18+2)+G$66),IF(G$38=2,IF($C159&lt;(G$48+1),G$52,G$52+G$66),"")),"")</f>
        <v/>
      </c>
      <c r="H159" s="455" t="str">
        <f>IF(ISNUMBER(H116),IF(H$38=3,IF($C159&lt;(H$46+1),VLOOKUP(H116,$B$62:H$64,H$18+2),VLOOKUP(H116,$B$62:H$64,H$18+2)+H$66),IF(H$38=2,IF($C159&lt;(H$48+1),H$52,H$52+H$66),"")),"")</f>
        <v/>
      </c>
      <c r="I159" s="455" t="str">
        <f>IF(ISNUMBER(I116),IF(I$38=3,IF($C159&lt;(I$46+1),VLOOKUP(I116,$B$62:I$64,I$18+2),VLOOKUP(I116,$B$62:I$64,I$18+2)+I$66),IF(I$38=2,IF($C159&lt;(I$48+1),I$52,I$52+I$66),"")),"")</f>
        <v/>
      </c>
      <c r="J159" s="455" t="str">
        <f>IF(ISNUMBER(J116),IF(J$38=3,IF($C159&lt;(J$46+1),VLOOKUP(J116,$B$62:J$64,J$18+2),VLOOKUP(J116,$B$62:J$64,J$18+2)+J$66),IF(J$38=2,IF($C159&lt;(J$48+1),J$52,J$52+J$66),"")),"")</f>
        <v/>
      </c>
      <c r="K159" s="455" t="str">
        <f>IF(ISNUMBER(K116),IF(K$38=3,IF($C159&lt;(K$46+1),VLOOKUP(K116,$B$62:K$64,K$18+2),VLOOKUP(K116,$B$62:K$64,K$18+2)+K$66),IF(K$38=2,IF($C159&lt;(K$48+1),K$52,K$52+K$66),"")),"")</f>
        <v/>
      </c>
      <c r="L159" s="455" t="str">
        <f>IF(ISNUMBER(L116),IF(L$38=3,IF($C159&lt;(L$46+1),VLOOKUP(L116,$B$62:L$64,L$18+2),VLOOKUP(L116,$B$62:L$64,L$18+2)+L$66),IF(L$38=2,IF($C159&lt;(L$48+1),L$52,L$52+L$66),"")),"")</f>
        <v/>
      </c>
      <c r="M159" s="455" t="str">
        <f>IF(ISNUMBER(M116),IF(M$38=3,IF($C159&lt;(M$46+1),VLOOKUP(M116,$B$62:M$64,M$18+2),VLOOKUP(M116,$B$62:M$64,M$18+2)+M$66),IF(M$38=2,IF($C159&lt;(M$48+1),M$52,M$52+M$66),"")),"")</f>
        <v/>
      </c>
      <c r="N159" s="455" t="str">
        <f>IF(ISNUMBER(N116),IF(N$38=3,IF($C159&lt;(N$46+1),VLOOKUP(N116,$B$62:N$64,N$18+2),VLOOKUP(N116,$B$62:N$64,N$18+2)+N$66),IF(N$38=2,IF($C159&lt;(N$48+1),N$52,N$52+N$66),"")),"")</f>
        <v/>
      </c>
      <c r="O159" s="455" t="str">
        <f>IF(ISNUMBER(O116),IF(O$38=3,IF($C159&lt;(O$46+1),VLOOKUP(O116,$B$62:O$64,O$18+2),VLOOKUP(O116,$B$62:O$64,O$18+2)+O$66),IF(O$38=2,IF($C159&lt;(O$48+1),O$52,O$52+O$66),"")),"")</f>
        <v/>
      </c>
      <c r="P159" s="455" t="str">
        <f>IF(ISNUMBER(P116),IF(P$38=3,IF($C159&lt;(P$46+1),VLOOKUP(P116,$B$62:P$64,P$18+2),VLOOKUP(P116,$B$62:P$64,P$18+2)+P$66),IF(P$38=2,IF($C159&lt;(P$48+1),P$52,P$52+P$66),"")),"")</f>
        <v/>
      </c>
      <c r="Q159" s="455" t="str">
        <f>IF(ISNUMBER(Q116),IF(Q$38=3,IF($C159&lt;(Q$46+1),VLOOKUP(Q116,$B$62:Q$64,Q$18+2),VLOOKUP(Q116,$B$62:Q$64,Q$18+2)+Q$66),IF(Q$38=2,IF($C159&lt;(Q$48+1),Q$52,Q$52+Q$66),"")),"")</f>
        <v/>
      </c>
      <c r="R159" s="455" t="str">
        <f>IF(ISNUMBER(R116),IF(R$38=3,IF($C159&lt;(R$46+1),VLOOKUP(R116,$B$62:R$64,R$18+2),VLOOKUP(R116,$B$62:R$64,R$18+2)+R$66),IF(R$38=2,IF($C159&lt;(R$48+1),R$52,R$52+R$66),"")),"")</f>
        <v/>
      </c>
      <c r="S159" s="455" t="str">
        <f>IF(ISNUMBER(S116),IF(S$38=3,IF($C159&lt;(S$46+1),VLOOKUP(S116,$B$62:S$64,S$18+2),VLOOKUP(S116,$B$62:S$64,S$18+2)+S$66),IF(S$38=2,IF($C159&lt;(S$48+1),S$52,S$52+S$66),"")),"")</f>
        <v/>
      </c>
      <c r="T159" s="455" t="str">
        <f>IF(ISNUMBER(T116),IF(T$38=3,IF($C159&lt;(T$46+1),VLOOKUP(T116,$B$62:T$64,T$18+2),VLOOKUP(T116,$B$62:T$64,T$18+2)+T$66),IF(T$38=2,IF($C159&lt;(T$48+1),T$52,T$52+T$66),"")),"")</f>
        <v/>
      </c>
      <c r="U159" s="455" t="str">
        <f>IF(ISNUMBER(U116),IF(U$38=3,IF($C159&lt;(U$46+1),VLOOKUP(U116,$B$62:U$64,U$18+2),VLOOKUP(U116,$B$62:U$64,U$18+2)+U$66),IF(U$38=2,IF($C159&lt;(U$48+1),U$52,U$52+U$66),"")),"")</f>
        <v/>
      </c>
      <c r="V159" s="455" t="str">
        <f>IF(ISNUMBER(V116),IF(V$38=3,IF($C159&lt;(V$46+1),VLOOKUP(V116,$B$62:V$64,V$18+2),VLOOKUP(V116,$B$62:V$64,V$18+2)+V$66),IF(V$38=2,IF($C159&lt;(V$48+1),V$52,V$52+V$66),"")),"")</f>
        <v/>
      </c>
      <c r="W159" s="455" t="str">
        <f>IF(ISNUMBER(W116),IF(W$38=3,IF($C159&lt;(W$46+1),VLOOKUP(W116,$B$62:W$64,W$18+2),VLOOKUP(W116,$B$62:W$64,W$18+2)+W$66),IF(W$38=2,IF($C159&lt;(W$48+1),W$52,W$52+W$66),"")),"")</f>
        <v/>
      </c>
      <c r="X159" s="455" t="str">
        <f>IF(ISNUMBER(X116),IF(X$38=3,IF($C159&lt;(X$46+1),VLOOKUP(X116,$B$62:X$64,X$18+2),VLOOKUP(X116,$B$62:X$64,X$18+2)+X$66),IF(X$38=2,IF($C159&lt;(X$48+1),X$52,X$52+X$66),"")),"")</f>
        <v/>
      </c>
    </row>
    <row r="160" spans="1:24" x14ac:dyDescent="0.2">
      <c r="A160" s="442"/>
      <c r="B160" s="476"/>
      <c r="C160" s="470">
        <v>5</v>
      </c>
      <c r="D160" s="455" t="str">
        <f t="shared" si="21"/>
        <v/>
      </c>
      <c r="E160" s="455" t="str">
        <f>IF(ISNUMBER(E117),IF(E$38=3,IF($C160&lt;(E$46+1),VLOOKUP(E117,$B$62:E$64,E$18+2),VLOOKUP(E117,$B$62:E$64,E$18+2)+E$66),IF(E$38=2,IF($C160&lt;(E$48+1),E$52,E$52+E$66),"")),"")</f>
        <v/>
      </c>
      <c r="F160" s="455" t="str">
        <f>IF(ISNUMBER(F117),IF(F$38=3,IF($C160&lt;(F$46+1),VLOOKUP(F117,$B$62:F$64,F$18+2),VLOOKUP(F117,$B$62:F$64,F$18+2)+F$66),IF(F$38=2,IF($C160&lt;(F$48+1),F$52,F$52+F$66),"")),"")</f>
        <v/>
      </c>
      <c r="G160" s="455" t="str">
        <f>IF(ISNUMBER(G117),IF(G$38=3,IF($C160&lt;(G$46+1),VLOOKUP(G117,$B$62:G$64,G$18+2),VLOOKUP(G117,$B$62:G$64,G$18+2)+G$66),IF(G$38=2,IF($C160&lt;(G$48+1),G$52,G$52+G$66),"")),"")</f>
        <v/>
      </c>
      <c r="H160" s="455" t="str">
        <f>IF(ISNUMBER(H117),IF(H$38=3,IF($C160&lt;(H$46+1),VLOOKUP(H117,$B$62:H$64,H$18+2),VLOOKUP(H117,$B$62:H$64,H$18+2)+H$66),IF(H$38=2,IF($C160&lt;(H$48+1),H$52,H$52+H$66),"")),"")</f>
        <v/>
      </c>
      <c r="I160" s="455" t="str">
        <f>IF(ISNUMBER(I117),IF(I$38=3,IF($C160&lt;(I$46+1),VLOOKUP(I117,$B$62:I$64,I$18+2),VLOOKUP(I117,$B$62:I$64,I$18+2)+I$66),IF(I$38=2,IF($C160&lt;(I$48+1),I$52,I$52+I$66),"")),"")</f>
        <v/>
      </c>
      <c r="J160" s="455" t="str">
        <f>IF(ISNUMBER(J117),IF(J$38=3,IF($C160&lt;(J$46+1),VLOOKUP(J117,$B$62:J$64,J$18+2),VLOOKUP(J117,$B$62:J$64,J$18+2)+J$66),IF(J$38=2,IF($C160&lt;(J$48+1),J$52,J$52+J$66),"")),"")</f>
        <v/>
      </c>
      <c r="K160" s="455" t="str">
        <f>IF(ISNUMBER(K117),IF(K$38=3,IF($C160&lt;(K$46+1),VLOOKUP(K117,$B$62:K$64,K$18+2),VLOOKUP(K117,$B$62:K$64,K$18+2)+K$66),IF(K$38=2,IF($C160&lt;(K$48+1),K$52,K$52+K$66),"")),"")</f>
        <v/>
      </c>
      <c r="L160" s="455" t="str">
        <f>IF(ISNUMBER(L117),IF(L$38=3,IF($C160&lt;(L$46+1),VLOOKUP(L117,$B$62:L$64,L$18+2),VLOOKUP(L117,$B$62:L$64,L$18+2)+L$66),IF(L$38=2,IF($C160&lt;(L$48+1),L$52,L$52+L$66),"")),"")</f>
        <v/>
      </c>
      <c r="M160" s="455" t="str">
        <f>IF(ISNUMBER(M117),IF(M$38=3,IF($C160&lt;(M$46+1),VLOOKUP(M117,$B$62:M$64,M$18+2),VLOOKUP(M117,$B$62:M$64,M$18+2)+M$66),IF(M$38=2,IF($C160&lt;(M$48+1),M$52,M$52+M$66),"")),"")</f>
        <v/>
      </c>
      <c r="N160" s="455" t="str">
        <f>IF(ISNUMBER(N117),IF(N$38=3,IF($C160&lt;(N$46+1),VLOOKUP(N117,$B$62:N$64,N$18+2),VLOOKUP(N117,$B$62:N$64,N$18+2)+N$66),IF(N$38=2,IF($C160&lt;(N$48+1),N$52,N$52+N$66),"")),"")</f>
        <v/>
      </c>
      <c r="O160" s="455" t="str">
        <f>IF(ISNUMBER(O117),IF(O$38=3,IF($C160&lt;(O$46+1),VLOOKUP(O117,$B$62:O$64,O$18+2),VLOOKUP(O117,$B$62:O$64,O$18+2)+O$66),IF(O$38=2,IF($C160&lt;(O$48+1),O$52,O$52+O$66),"")),"")</f>
        <v/>
      </c>
      <c r="P160" s="455" t="str">
        <f>IF(ISNUMBER(P117),IF(P$38=3,IF($C160&lt;(P$46+1),VLOOKUP(P117,$B$62:P$64,P$18+2),VLOOKUP(P117,$B$62:P$64,P$18+2)+P$66),IF(P$38=2,IF($C160&lt;(P$48+1),P$52,P$52+P$66),"")),"")</f>
        <v/>
      </c>
      <c r="Q160" s="455" t="str">
        <f>IF(ISNUMBER(Q117),IF(Q$38=3,IF($C160&lt;(Q$46+1),VLOOKUP(Q117,$B$62:Q$64,Q$18+2),VLOOKUP(Q117,$B$62:Q$64,Q$18+2)+Q$66),IF(Q$38=2,IF($C160&lt;(Q$48+1),Q$52,Q$52+Q$66),"")),"")</f>
        <v/>
      </c>
      <c r="R160" s="455" t="str">
        <f>IF(ISNUMBER(R117),IF(R$38=3,IF($C160&lt;(R$46+1),VLOOKUP(R117,$B$62:R$64,R$18+2),VLOOKUP(R117,$B$62:R$64,R$18+2)+R$66),IF(R$38=2,IF($C160&lt;(R$48+1),R$52,R$52+R$66),"")),"")</f>
        <v/>
      </c>
      <c r="S160" s="455" t="str">
        <f>IF(ISNUMBER(S117),IF(S$38=3,IF($C160&lt;(S$46+1),VLOOKUP(S117,$B$62:S$64,S$18+2),VLOOKUP(S117,$B$62:S$64,S$18+2)+S$66),IF(S$38=2,IF($C160&lt;(S$48+1),S$52,S$52+S$66),"")),"")</f>
        <v/>
      </c>
      <c r="T160" s="455" t="str">
        <f>IF(ISNUMBER(T117),IF(T$38=3,IF($C160&lt;(T$46+1),VLOOKUP(T117,$B$62:T$64,T$18+2),VLOOKUP(T117,$B$62:T$64,T$18+2)+T$66),IF(T$38=2,IF($C160&lt;(T$48+1),T$52,T$52+T$66),"")),"")</f>
        <v/>
      </c>
      <c r="U160" s="455" t="str">
        <f>IF(ISNUMBER(U117),IF(U$38=3,IF($C160&lt;(U$46+1),VLOOKUP(U117,$B$62:U$64,U$18+2),VLOOKUP(U117,$B$62:U$64,U$18+2)+U$66),IF(U$38=2,IF($C160&lt;(U$48+1),U$52,U$52+U$66),"")),"")</f>
        <v/>
      </c>
      <c r="V160" s="455" t="str">
        <f>IF(ISNUMBER(V117),IF(V$38=3,IF($C160&lt;(V$46+1),VLOOKUP(V117,$B$62:V$64,V$18+2),VLOOKUP(V117,$B$62:V$64,V$18+2)+V$66),IF(V$38=2,IF($C160&lt;(V$48+1),V$52,V$52+V$66),"")),"")</f>
        <v/>
      </c>
      <c r="W160" s="455" t="str">
        <f>IF(ISNUMBER(W117),IF(W$38=3,IF($C160&lt;(W$46+1),VLOOKUP(W117,$B$62:W$64,W$18+2),VLOOKUP(W117,$B$62:W$64,W$18+2)+W$66),IF(W$38=2,IF($C160&lt;(W$48+1),W$52,W$52+W$66),"")),"")</f>
        <v/>
      </c>
      <c r="X160" s="455" t="str">
        <f>IF(ISNUMBER(X117),IF(X$38=3,IF($C160&lt;(X$46+1),VLOOKUP(X117,$B$62:X$64,X$18+2),VLOOKUP(X117,$B$62:X$64,X$18+2)+X$66),IF(X$38=2,IF($C160&lt;(X$48+1),X$52,X$52+X$66),"")),"")</f>
        <v/>
      </c>
    </row>
    <row r="161" spans="1:24" x14ac:dyDescent="0.2">
      <c r="A161" s="442"/>
      <c r="B161" s="476"/>
      <c r="C161" s="470">
        <v>6</v>
      </c>
      <c r="D161" s="455" t="str">
        <f t="shared" si="21"/>
        <v/>
      </c>
      <c r="E161" s="455" t="str">
        <f>IF(ISNUMBER(E118),IF(E$38=3,IF($C161&lt;(E$46+1),VLOOKUP(E118,$B$62:E$64,E$18+2),VLOOKUP(E118,$B$62:E$64,E$18+2)+E$66),IF(E$38=2,IF($C161&lt;(E$48+1),E$52,E$52+E$66),"")),"")</f>
        <v/>
      </c>
      <c r="F161" s="455" t="str">
        <f>IF(ISNUMBER(F118),IF(F$38=3,IF($C161&lt;(F$46+1),VLOOKUP(F118,$B$62:F$64,F$18+2),VLOOKUP(F118,$B$62:F$64,F$18+2)+F$66),IF(F$38=2,IF($C161&lt;(F$48+1),F$52,F$52+F$66),"")),"")</f>
        <v/>
      </c>
      <c r="G161" s="455" t="str">
        <f>IF(ISNUMBER(G118),IF(G$38=3,IF($C161&lt;(G$46+1),VLOOKUP(G118,$B$62:G$64,G$18+2),VLOOKUP(G118,$B$62:G$64,G$18+2)+G$66),IF(G$38=2,IF($C161&lt;(G$48+1),G$52,G$52+G$66),"")),"")</f>
        <v/>
      </c>
      <c r="H161" s="455" t="str">
        <f>IF(ISNUMBER(H118),IF(H$38=3,IF($C161&lt;(H$46+1),VLOOKUP(H118,$B$62:H$64,H$18+2),VLOOKUP(H118,$B$62:H$64,H$18+2)+H$66),IF(H$38=2,IF($C161&lt;(H$48+1),H$52,H$52+H$66),"")),"")</f>
        <v/>
      </c>
      <c r="I161" s="455" t="str">
        <f>IF(ISNUMBER(I118),IF(I$38=3,IF($C161&lt;(I$46+1),VLOOKUP(I118,$B$62:I$64,I$18+2),VLOOKUP(I118,$B$62:I$64,I$18+2)+I$66),IF(I$38=2,IF($C161&lt;(I$48+1),I$52,I$52+I$66),"")),"")</f>
        <v/>
      </c>
      <c r="J161" s="455" t="str">
        <f>IF(ISNUMBER(J118),IF(J$38=3,IF($C161&lt;(J$46+1),VLOOKUP(J118,$B$62:J$64,J$18+2),VLOOKUP(J118,$B$62:J$64,J$18+2)+J$66),IF(J$38=2,IF($C161&lt;(J$48+1),J$52,J$52+J$66),"")),"")</f>
        <v/>
      </c>
      <c r="K161" s="455" t="str">
        <f>IF(ISNUMBER(K118),IF(K$38=3,IF($C161&lt;(K$46+1),VLOOKUP(K118,$B$62:K$64,K$18+2),VLOOKUP(K118,$B$62:K$64,K$18+2)+K$66),IF(K$38=2,IF($C161&lt;(K$48+1),K$52,K$52+K$66),"")),"")</f>
        <v/>
      </c>
      <c r="L161" s="455" t="str">
        <f>IF(ISNUMBER(L118),IF(L$38=3,IF($C161&lt;(L$46+1),VLOOKUP(L118,$B$62:L$64,L$18+2),VLOOKUP(L118,$B$62:L$64,L$18+2)+L$66),IF(L$38=2,IF($C161&lt;(L$48+1),L$52,L$52+L$66),"")),"")</f>
        <v/>
      </c>
      <c r="M161" s="455" t="str">
        <f>IF(ISNUMBER(M118),IF(M$38=3,IF($C161&lt;(M$46+1),VLOOKUP(M118,$B$62:M$64,M$18+2),VLOOKUP(M118,$B$62:M$64,M$18+2)+M$66),IF(M$38=2,IF($C161&lt;(M$48+1),M$52,M$52+M$66),"")),"")</f>
        <v/>
      </c>
      <c r="N161" s="455" t="str">
        <f>IF(ISNUMBER(N118),IF(N$38=3,IF($C161&lt;(N$46+1),VLOOKUP(N118,$B$62:N$64,N$18+2),VLOOKUP(N118,$B$62:N$64,N$18+2)+N$66),IF(N$38=2,IF($C161&lt;(N$48+1),N$52,N$52+N$66),"")),"")</f>
        <v/>
      </c>
      <c r="O161" s="455" t="str">
        <f>IF(ISNUMBER(O118),IF(O$38=3,IF($C161&lt;(O$46+1),VLOOKUP(O118,$B$62:O$64,O$18+2),VLOOKUP(O118,$B$62:O$64,O$18+2)+O$66),IF(O$38=2,IF($C161&lt;(O$48+1),O$52,O$52+O$66),"")),"")</f>
        <v/>
      </c>
      <c r="P161" s="455" t="str">
        <f>IF(ISNUMBER(P118),IF(P$38=3,IF($C161&lt;(P$46+1),VLOOKUP(P118,$B$62:P$64,P$18+2),VLOOKUP(P118,$B$62:P$64,P$18+2)+P$66),IF(P$38=2,IF($C161&lt;(P$48+1),P$52,P$52+P$66),"")),"")</f>
        <v/>
      </c>
      <c r="Q161" s="455" t="str">
        <f>IF(ISNUMBER(Q118),IF(Q$38=3,IF($C161&lt;(Q$46+1),VLOOKUP(Q118,$B$62:Q$64,Q$18+2),VLOOKUP(Q118,$B$62:Q$64,Q$18+2)+Q$66),IF(Q$38=2,IF($C161&lt;(Q$48+1),Q$52,Q$52+Q$66),"")),"")</f>
        <v/>
      </c>
      <c r="R161" s="455" t="str">
        <f>IF(ISNUMBER(R118),IF(R$38=3,IF($C161&lt;(R$46+1),VLOOKUP(R118,$B$62:R$64,R$18+2),VLOOKUP(R118,$B$62:R$64,R$18+2)+R$66),IF(R$38=2,IF($C161&lt;(R$48+1),R$52,R$52+R$66),"")),"")</f>
        <v/>
      </c>
      <c r="S161" s="455" t="str">
        <f>IF(ISNUMBER(S118),IF(S$38=3,IF($C161&lt;(S$46+1),VLOOKUP(S118,$B$62:S$64,S$18+2),VLOOKUP(S118,$B$62:S$64,S$18+2)+S$66),IF(S$38=2,IF($C161&lt;(S$48+1),S$52,S$52+S$66),"")),"")</f>
        <v/>
      </c>
      <c r="T161" s="455" t="str">
        <f>IF(ISNUMBER(T118),IF(T$38=3,IF($C161&lt;(T$46+1),VLOOKUP(T118,$B$62:T$64,T$18+2),VLOOKUP(T118,$B$62:T$64,T$18+2)+T$66),IF(T$38=2,IF($C161&lt;(T$48+1),T$52,T$52+T$66),"")),"")</f>
        <v/>
      </c>
      <c r="U161" s="455" t="str">
        <f>IF(ISNUMBER(U118),IF(U$38=3,IF($C161&lt;(U$46+1),VLOOKUP(U118,$B$62:U$64,U$18+2),VLOOKUP(U118,$B$62:U$64,U$18+2)+U$66),IF(U$38=2,IF($C161&lt;(U$48+1),U$52,U$52+U$66),"")),"")</f>
        <v/>
      </c>
      <c r="V161" s="455" t="str">
        <f>IF(ISNUMBER(V118),IF(V$38=3,IF($C161&lt;(V$46+1),VLOOKUP(V118,$B$62:V$64,V$18+2),VLOOKUP(V118,$B$62:V$64,V$18+2)+V$66),IF(V$38=2,IF($C161&lt;(V$48+1),V$52,V$52+V$66),"")),"")</f>
        <v/>
      </c>
      <c r="W161" s="455" t="str">
        <f>IF(ISNUMBER(W118),IF(W$38=3,IF($C161&lt;(W$46+1),VLOOKUP(W118,$B$62:W$64,W$18+2),VLOOKUP(W118,$B$62:W$64,W$18+2)+W$66),IF(W$38=2,IF($C161&lt;(W$48+1),W$52,W$52+W$66),"")),"")</f>
        <v/>
      </c>
      <c r="X161" s="455" t="str">
        <f>IF(ISNUMBER(X118),IF(X$38=3,IF($C161&lt;(X$46+1),VLOOKUP(X118,$B$62:X$64,X$18+2),VLOOKUP(X118,$B$62:X$64,X$18+2)+X$66),IF(X$38=2,IF($C161&lt;(X$48+1),X$52,X$52+X$66),"")),"")</f>
        <v/>
      </c>
    </row>
    <row r="162" spans="1:24" x14ac:dyDescent="0.2">
      <c r="A162" s="442"/>
      <c r="B162" s="476"/>
      <c r="C162" s="470">
        <v>7</v>
      </c>
      <c r="D162" s="455" t="str">
        <f t="shared" si="21"/>
        <v/>
      </c>
      <c r="E162" s="455" t="str">
        <f>IF(ISNUMBER(E119),IF(E$38=3,IF($C162&lt;(E$46+1),VLOOKUP(E119,$B$62:E$64,E$18+2),VLOOKUP(E119,$B$62:E$64,E$18+2)+E$66),IF(E$38=2,IF($C162&lt;(E$48+1),E$52,E$52+E$66),"")),"")</f>
        <v/>
      </c>
      <c r="F162" s="455" t="str">
        <f>IF(ISNUMBER(F119),IF(F$38=3,IF($C162&lt;(F$46+1),VLOOKUP(F119,$B$62:F$64,F$18+2),VLOOKUP(F119,$B$62:F$64,F$18+2)+F$66),IF(F$38=2,IF($C162&lt;(F$48+1),F$52,F$52+F$66),"")),"")</f>
        <v/>
      </c>
      <c r="G162" s="455" t="str">
        <f>IF(ISNUMBER(G119),IF(G$38=3,IF($C162&lt;(G$46+1),VLOOKUP(G119,$B$62:G$64,G$18+2),VLOOKUP(G119,$B$62:G$64,G$18+2)+G$66),IF(G$38=2,IF($C162&lt;(G$48+1),G$52,G$52+G$66),"")),"")</f>
        <v/>
      </c>
      <c r="H162" s="455" t="str">
        <f>IF(ISNUMBER(H119),IF(H$38=3,IF($C162&lt;(H$46+1),VLOOKUP(H119,$B$62:H$64,H$18+2),VLOOKUP(H119,$B$62:H$64,H$18+2)+H$66),IF(H$38=2,IF($C162&lt;(H$48+1),H$52,H$52+H$66),"")),"")</f>
        <v/>
      </c>
      <c r="I162" s="455" t="str">
        <f>IF(ISNUMBER(I119),IF(I$38=3,IF($C162&lt;(I$46+1),VLOOKUP(I119,$B$62:I$64,I$18+2),VLOOKUP(I119,$B$62:I$64,I$18+2)+I$66),IF(I$38=2,IF($C162&lt;(I$48+1),I$52,I$52+I$66),"")),"")</f>
        <v/>
      </c>
      <c r="J162" s="455" t="str">
        <f>IF(ISNUMBER(J119),IF(J$38=3,IF($C162&lt;(J$46+1),VLOOKUP(J119,$B$62:J$64,J$18+2),VLOOKUP(J119,$B$62:J$64,J$18+2)+J$66),IF(J$38=2,IF($C162&lt;(J$48+1),J$52,J$52+J$66),"")),"")</f>
        <v/>
      </c>
      <c r="K162" s="455" t="str">
        <f>IF(ISNUMBER(K119),IF(K$38=3,IF($C162&lt;(K$46+1),VLOOKUP(K119,$B$62:K$64,K$18+2),VLOOKUP(K119,$B$62:K$64,K$18+2)+K$66),IF(K$38=2,IF($C162&lt;(K$48+1),K$52,K$52+K$66),"")),"")</f>
        <v/>
      </c>
      <c r="L162" s="455" t="str">
        <f>IF(ISNUMBER(L119),IF(L$38=3,IF($C162&lt;(L$46+1),VLOOKUP(L119,$B$62:L$64,L$18+2),VLOOKUP(L119,$B$62:L$64,L$18+2)+L$66),IF(L$38=2,IF($C162&lt;(L$48+1),L$52,L$52+L$66),"")),"")</f>
        <v/>
      </c>
      <c r="M162" s="455" t="str">
        <f>IF(ISNUMBER(M119),IF(M$38=3,IF($C162&lt;(M$46+1),VLOOKUP(M119,$B$62:M$64,M$18+2),VLOOKUP(M119,$B$62:M$64,M$18+2)+M$66),IF(M$38=2,IF($C162&lt;(M$48+1),M$52,M$52+M$66),"")),"")</f>
        <v/>
      </c>
      <c r="N162" s="455" t="str">
        <f>IF(ISNUMBER(N119),IF(N$38=3,IF($C162&lt;(N$46+1),VLOOKUP(N119,$B$62:N$64,N$18+2),VLOOKUP(N119,$B$62:N$64,N$18+2)+N$66),IF(N$38=2,IF($C162&lt;(N$48+1),N$52,N$52+N$66),"")),"")</f>
        <v/>
      </c>
      <c r="O162" s="455" t="str">
        <f>IF(ISNUMBER(O119),IF(O$38=3,IF($C162&lt;(O$46+1),VLOOKUP(O119,$B$62:O$64,O$18+2),VLOOKUP(O119,$B$62:O$64,O$18+2)+O$66),IF(O$38=2,IF($C162&lt;(O$48+1),O$52,O$52+O$66),"")),"")</f>
        <v/>
      </c>
      <c r="P162" s="455" t="str">
        <f>IF(ISNUMBER(P119),IF(P$38=3,IF($C162&lt;(P$46+1),VLOOKUP(P119,$B$62:P$64,P$18+2),VLOOKUP(P119,$B$62:P$64,P$18+2)+P$66),IF(P$38=2,IF($C162&lt;(P$48+1),P$52,P$52+P$66),"")),"")</f>
        <v/>
      </c>
      <c r="Q162" s="455" t="str">
        <f>IF(ISNUMBER(Q119),IF(Q$38=3,IF($C162&lt;(Q$46+1),VLOOKUP(Q119,$B$62:Q$64,Q$18+2),VLOOKUP(Q119,$B$62:Q$64,Q$18+2)+Q$66),IF(Q$38=2,IF($C162&lt;(Q$48+1),Q$52,Q$52+Q$66),"")),"")</f>
        <v/>
      </c>
      <c r="R162" s="455" t="str">
        <f>IF(ISNUMBER(R119),IF(R$38=3,IF($C162&lt;(R$46+1),VLOOKUP(R119,$B$62:R$64,R$18+2),VLOOKUP(R119,$B$62:R$64,R$18+2)+R$66),IF(R$38=2,IF($C162&lt;(R$48+1),R$52,R$52+R$66),"")),"")</f>
        <v/>
      </c>
      <c r="S162" s="455" t="str">
        <f>IF(ISNUMBER(S119),IF(S$38=3,IF($C162&lt;(S$46+1),VLOOKUP(S119,$B$62:S$64,S$18+2),VLOOKUP(S119,$B$62:S$64,S$18+2)+S$66),IF(S$38=2,IF($C162&lt;(S$48+1),S$52,S$52+S$66),"")),"")</f>
        <v/>
      </c>
      <c r="T162" s="455" t="str">
        <f>IF(ISNUMBER(T119),IF(T$38=3,IF($C162&lt;(T$46+1),VLOOKUP(T119,$B$62:T$64,T$18+2),VLOOKUP(T119,$B$62:T$64,T$18+2)+T$66),IF(T$38=2,IF($C162&lt;(T$48+1),T$52,T$52+T$66),"")),"")</f>
        <v/>
      </c>
      <c r="U162" s="455" t="str">
        <f>IF(ISNUMBER(U119),IF(U$38=3,IF($C162&lt;(U$46+1),VLOOKUP(U119,$B$62:U$64,U$18+2),VLOOKUP(U119,$B$62:U$64,U$18+2)+U$66),IF(U$38=2,IF($C162&lt;(U$48+1),U$52,U$52+U$66),"")),"")</f>
        <v/>
      </c>
      <c r="V162" s="455" t="str">
        <f>IF(ISNUMBER(V119),IF(V$38=3,IF($C162&lt;(V$46+1),VLOOKUP(V119,$B$62:V$64,V$18+2),VLOOKUP(V119,$B$62:V$64,V$18+2)+V$66),IF(V$38=2,IF($C162&lt;(V$48+1),V$52,V$52+V$66),"")),"")</f>
        <v/>
      </c>
      <c r="W162" s="455" t="str">
        <f>IF(ISNUMBER(W119),IF(W$38=3,IF($C162&lt;(W$46+1),VLOOKUP(W119,$B$62:W$64,W$18+2),VLOOKUP(W119,$B$62:W$64,W$18+2)+W$66),IF(W$38=2,IF($C162&lt;(W$48+1),W$52,W$52+W$66),"")),"")</f>
        <v/>
      </c>
      <c r="X162" s="455" t="str">
        <f>IF(ISNUMBER(X119),IF(X$38=3,IF($C162&lt;(X$46+1),VLOOKUP(X119,$B$62:X$64,X$18+2),VLOOKUP(X119,$B$62:X$64,X$18+2)+X$66),IF(X$38=2,IF($C162&lt;(X$48+1),X$52,X$52+X$66),"")),"")</f>
        <v/>
      </c>
    </row>
    <row r="163" spans="1:24" x14ac:dyDescent="0.2">
      <c r="A163" s="442"/>
      <c r="B163" s="476"/>
      <c r="C163" s="470">
        <v>8</v>
      </c>
      <c r="D163" s="455" t="str">
        <f t="shared" si="21"/>
        <v/>
      </c>
      <c r="E163" s="455" t="str">
        <f>IF(ISNUMBER(E120),IF(E$38=3,IF($C163&lt;(E$46+1),VLOOKUP(E120,$B$62:E$64,E$18+2),VLOOKUP(E120,$B$62:E$64,E$18+2)+E$66),IF(E$38=2,IF($C163&lt;(E$48+1),E$52,E$52+E$66),"")),"")</f>
        <v/>
      </c>
      <c r="F163" s="455" t="str">
        <f>IF(ISNUMBER(F120),IF(F$38=3,IF($C163&lt;(F$46+1),VLOOKUP(F120,$B$62:F$64,F$18+2),VLOOKUP(F120,$B$62:F$64,F$18+2)+F$66),IF(F$38=2,IF($C163&lt;(F$48+1),F$52,F$52+F$66),"")),"")</f>
        <v/>
      </c>
      <c r="G163" s="455" t="str">
        <f>IF(ISNUMBER(G120),IF(G$38=3,IF($C163&lt;(G$46+1),VLOOKUP(G120,$B$62:G$64,G$18+2),VLOOKUP(G120,$B$62:G$64,G$18+2)+G$66),IF(G$38=2,IF($C163&lt;(G$48+1),G$52,G$52+G$66),"")),"")</f>
        <v/>
      </c>
      <c r="H163" s="455" t="str">
        <f>IF(ISNUMBER(H120),IF(H$38=3,IF($C163&lt;(H$46+1),VLOOKUP(H120,$B$62:H$64,H$18+2),VLOOKUP(H120,$B$62:H$64,H$18+2)+H$66),IF(H$38=2,IF($C163&lt;(H$48+1),H$52,H$52+H$66),"")),"")</f>
        <v/>
      </c>
      <c r="I163" s="455" t="str">
        <f>IF(ISNUMBER(I120),IF(I$38=3,IF($C163&lt;(I$46+1),VLOOKUP(I120,$B$62:I$64,I$18+2),VLOOKUP(I120,$B$62:I$64,I$18+2)+I$66),IF(I$38=2,IF($C163&lt;(I$48+1),I$52,I$52+I$66),"")),"")</f>
        <v/>
      </c>
      <c r="J163" s="455" t="str">
        <f>IF(ISNUMBER(J120),IF(J$38=3,IF($C163&lt;(J$46+1),VLOOKUP(J120,$B$62:J$64,J$18+2),VLOOKUP(J120,$B$62:J$64,J$18+2)+J$66),IF(J$38=2,IF($C163&lt;(J$48+1),J$52,J$52+J$66),"")),"")</f>
        <v/>
      </c>
      <c r="K163" s="455" t="str">
        <f>IF(ISNUMBER(K120),IF(K$38=3,IF($C163&lt;(K$46+1),VLOOKUP(K120,$B$62:K$64,K$18+2),VLOOKUP(K120,$B$62:K$64,K$18+2)+K$66),IF(K$38=2,IF($C163&lt;(K$48+1),K$52,K$52+K$66),"")),"")</f>
        <v/>
      </c>
      <c r="L163" s="455" t="str">
        <f>IF(ISNUMBER(L120),IF(L$38=3,IF($C163&lt;(L$46+1),VLOOKUP(L120,$B$62:L$64,L$18+2),VLOOKUP(L120,$B$62:L$64,L$18+2)+L$66),IF(L$38=2,IF($C163&lt;(L$48+1),L$52,L$52+L$66),"")),"")</f>
        <v/>
      </c>
      <c r="M163" s="455" t="str">
        <f>IF(ISNUMBER(M120),IF(M$38=3,IF($C163&lt;(M$46+1),VLOOKUP(M120,$B$62:M$64,M$18+2),VLOOKUP(M120,$B$62:M$64,M$18+2)+M$66),IF(M$38=2,IF($C163&lt;(M$48+1),M$52,M$52+M$66),"")),"")</f>
        <v/>
      </c>
      <c r="N163" s="455" t="str">
        <f>IF(ISNUMBER(N120),IF(N$38=3,IF($C163&lt;(N$46+1),VLOOKUP(N120,$B$62:N$64,N$18+2),VLOOKUP(N120,$B$62:N$64,N$18+2)+N$66),IF(N$38=2,IF($C163&lt;(N$48+1),N$52,N$52+N$66),"")),"")</f>
        <v/>
      </c>
      <c r="O163" s="455" t="str">
        <f>IF(ISNUMBER(O120),IF(O$38=3,IF($C163&lt;(O$46+1),VLOOKUP(O120,$B$62:O$64,O$18+2),VLOOKUP(O120,$B$62:O$64,O$18+2)+O$66),IF(O$38=2,IF($C163&lt;(O$48+1),O$52,O$52+O$66),"")),"")</f>
        <v/>
      </c>
      <c r="P163" s="455" t="str">
        <f>IF(ISNUMBER(P120),IF(P$38=3,IF($C163&lt;(P$46+1),VLOOKUP(P120,$B$62:P$64,P$18+2),VLOOKUP(P120,$B$62:P$64,P$18+2)+P$66),IF(P$38=2,IF($C163&lt;(P$48+1),P$52,P$52+P$66),"")),"")</f>
        <v/>
      </c>
      <c r="Q163" s="455" t="str">
        <f>IF(ISNUMBER(Q120),IF(Q$38=3,IF($C163&lt;(Q$46+1),VLOOKUP(Q120,$B$62:Q$64,Q$18+2),VLOOKUP(Q120,$B$62:Q$64,Q$18+2)+Q$66),IF(Q$38=2,IF($C163&lt;(Q$48+1),Q$52,Q$52+Q$66),"")),"")</f>
        <v/>
      </c>
      <c r="R163" s="455" t="str">
        <f>IF(ISNUMBER(R120),IF(R$38=3,IF($C163&lt;(R$46+1),VLOOKUP(R120,$B$62:R$64,R$18+2),VLOOKUP(R120,$B$62:R$64,R$18+2)+R$66),IF(R$38=2,IF($C163&lt;(R$48+1),R$52,R$52+R$66),"")),"")</f>
        <v/>
      </c>
      <c r="S163" s="455" t="str">
        <f>IF(ISNUMBER(S120),IF(S$38=3,IF($C163&lt;(S$46+1),VLOOKUP(S120,$B$62:S$64,S$18+2),VLOOKUP(S120,$B$62:S$64,S$18+2)+S$66),IF(S$38=2,IF($C163&lt;(S$48+1),S$52,S$52+S$66),"")),"")</f>
        <v/>
      </c>
      <c r="T163" s="455" t="str">
        <f>IF(ISNUMBER(T120),IF(T$38=3,IF($C163&lt;(T$46+1),VLOOKUP(T120,$B$62:T$64,T$18+2),VLOOKUP(T120,$B$62:T$64,T$18+2)+T$66),IF(T$38=2,IF($C163&lt;(T$48+1),T$52,T$52+T$66),"")),"")</f>
        <v/>
      </c>
      <c r="U163" s="455" t="str">
        <f>IF(ISNUMBER(U120),IF(U$38=3,IF($C163&lt;(U$46+1),VLOOKUP(U120,$B$62:U$64,U$18+2),VLOOKUP(U120,$B$62:U$64,U$18+2)+U$66),IF(U$38=2,IF($C163&lt;(U$48+1),U$52,U$52+U$66),"")),"")</f>
        <v/>
      </c>
      <c r="V163" s="455" t="str">
        <f>IF(ISNUMBER(V120),IF(V$38=3,IF($C163&lt;(V$46+1),VLOOKUP(V120,$B$62:V$64,V$18+2),VLOOKUP(V120,$B$62:V$64,V$18+2)+V$66),IF(V$38=2,IF($C163&lt;(V$48+1),V$52,V$52+V$66),"")),"")</f>
        <v/>
      </c>
      <c r="W163" s="455" t="str">
        <f>IF(ISNUMBER(W120),IF(W$38=3,IF($C163&lt;(W$46+1),VLOOKUP(W120,$B$62:W$64,W$18+2),VLOOKUP(W120,$B$62:W$64,W$18+2)+W$66),IF(W$38=2,IF($C163&lt;(W$48+1),W$52,W$52+W$66),"")),"")</f>
        <v/>
      </c>
      <c r="X163" s="455" t="str">
        <f>IF(ISNUMBER(X120),IF(X$38=3,IF($C163&lt;(X$46+1),VLOOKUP(X120,$B$62:X$64,X$18+2),VLOOKUP(X120,$B$62:X$64,X$18+2)+X$66),IF(X$38=2,IF($C163&lt;(X$48+1),X$52,X$52+X$66),"")),"")</f>
        <v/>
      </c>
    </row>
    <row r="164" spans="1:24" x14ac:dyDescent="0.2">
      <c r="A164" s="442"/>
      <c r="B164" s="476"/>
      <c r="C164" s="470">
        <v>9</v>
      </c>
      <c r="D164" s="455" t="str">
        <f t="shared" si="21"/>
        <v/>
      </c>
      <c r="E164" s="455" t="str">
        <f>IF(ISNUMBER(E121),IF(E$38=3,IF($C164&lt;(E$46+1),VLOOKUP(E121,$B$62:E$64,E$18+2),VLOOKUP(E121,$B$62:E$64,E$18+2)+E$66),IF(E$38=2,IF($C164&lt;(E$48+1),E$52,E$52+E$66),"")),"")</f>
        <v/>
      </c>
      <c r="F164" s="455" t="str">
        <f>IF(ISNUMBER(F121),IF(F$38=3,IF($C164&lt;(F$46+1),VLOOKUP(F121,$B$62:F$64,F$18+2),VLOOKUP(F121,$B$62:F$64,F$18+2)+F$66),IF(F$38=2,IF($C164&lt;(F$48+1),F$52,F$52+F$66),"")),"")</f>
        <v/>
      </c>
      <c r="G164" s="455" t="str">
        <f>IF(ISNUMBER(G121),IF(G$38=3,IF($C164&lt;(G$46+1),VLOOKUP(G121,$B$62:G$64,G$18+2),VLOOKUP(G121,$B$62:G$64,G$18+2)+G$66),IF(G$38=2,IF($C164&lt;(G$48+1),G$52,G$52+G$66),"")),"")</f>
        <v/>
      </c>
      <c r="H164" s="455" t="str">
        <f>IF(ISNUMBER(H121),IF(H$38=3,IF($C164&lt;(H$46+1),VLOOKUP(H121,$B$62:H$64,H$18+2),VLOOKUP(H121,$B$62:H$64,H$18+2)+H$66),IF(H$38=2,IF($C164&lt;(H$48+1),H$52,H$52+H$66),"")),"")</f>
        <v/>
      </c>
      <c r="I164" s="455" t="str">
        <f>IF(ISNUMBER(I121),IF(I$38=3,IF($C164&lt;(I$46+1),VLOOKUP(I121,$B$62:I$64,I$18+2),VLOOKUP(I121,$B$62:I$64,I$18+2)+I$66),IF(I$38=2,IF($C164&lt;(I$48+1),I$52,I$52+I$66),"")),"")</f>
        <v/>
      </c>
      <c r="J164" s="455" t="str">
        <f>IF(ISNUMBER(J121),IF(J$38=3,IF($C164&lt;(J$46+1),VLOOKUP(J121,$B$62:J$64,J$18+2),VLOOKUP(J121,$B$62:J$64,J$18+2)+J$66),IF(J$38=2,IF($C164&lt;(J$48+1),J$52,J$52+J$66),"")),"")</f>
        <v/>
      </c>
      <c r="K164" s="455" t="str">
        <f>IF(ISNUMBER(K121),IF(K$38=3,IF($C164&lt;(K$46+1),VLOOKUP(K121,$B$62:K$64,K$18+2),VLOOKUP(K121,$B$62:K$64,K$18+2)+K$66),IF(K$38=2,IF($C164&lt;(K$48+1),K$52,K$52+K$66),"")),"")</f>
        <v/>
      </c>
      <c r="L164" s="455" t="str">
        <f>IF(ISNUMBER(L121),IF(L$38=3,IF($C164&lt;(L$46+1),VLOOKUP(L121,$B$62:L$64,L$18+2),VLOOKUP(L121,$B$62:L$64,L$18+2)+L$66),IF(L$38=2,IF($C164&lt;(L$48+1),L$52,L$52+L$66),"")),"")</f>
        <v/>
      </c>
      <c r="M164" s="455" t="str">
        <f>IF(ISNUMBER(M121),IF(M$38=3,IF($C164&lt;(M$46+1),VLOOKUP(M121,$B$62:M$64,M$18+2),VLOOKUP(M121,$B$62:M$64,M$18+2)+M$66),IF(M$38=2,IF($C164&lt;(M$48+1),M$52,M$52+M$66),"")),"")</f>
        <v/>
      </c>
      <c r="N164" s="455" t="str">
        <f>IF(ISNUMBER(N121),IF(N$38=3,IF($C164&lt;(N$46+1),VLOOKUP(N121,$B$62:N$64,N$18+2),VLOOKUP(N121,$B$62:N$64,N$18+2)+N$66),IF(N$38=2,IF($C164&lt;(N$48+1),N$52,N$52+N$66),"")),"")</f>
        <v/>
      </c>
      <c r="O164" s="455" t="str">
        <f>IF(ISNUMBER(O121),IF(O$38=3,IF($C164&lt;(O$46+1),VLOOKUP(O121,$B$62:O$64,O$18+2),VLOOKUP(O121,$B$62:O$64,O$18+2)+O$66),IF(O$38=2,IF($C164&lt;(O$48+1),O$52,O$52+O$66),"")),"")</f>
        <v/>
      </c>
      <c r="P164" s="455" t="str">
        <f>IF(ISNUMBER(P121),IF(P$38=3,IF($C164&lt;(P$46+1),VLOOKUP(P121,$B$62:P$64,P$18+2),VLOOKUP(P121,$B$62:P$64,P$18+2)+P$66),IF(P$38=2,IF($C164&lt;(P$48+1),P$52,P$52+P$66),"")),"")</f>
        <v/>
      </c>
      <c r="Q164" s="455" t="str">
        <f>IF(ISNUMBER(Q121),IF(Q$38=3,IF($C164&lt;(Q$46+1),VLOOKUP(Q121,$B$62:Q$64,Q$18+2),VLOOKUP(Q121,$B$62:Q$64,Q$18+2)+Q$66),IF(Q$38=2,IF($C164&lt;(Q$48+1),Q$52,Q$52+Q$66),"")),"")</f>
        <v/>
      </c>
      <c r="R164" s="455" t="str">
        <f>IF(ISNUMBER(R121),IF(R$38=3,IF($C164&lt;(R$46+1),VLOOKUP(R121,$B$62:R$64,R$18+2),VLOOKUP(R121,$B$62:R$64,R$18+2)+R$66),IF(R$38=2,IF($C164&lt;(R$48+1),R$52,R$52+R$66),"")),"")</f>
        <v/>
      </c>
      <c r="S164" s="455" t="str">
        <f>IF(ISNUMBER(S121),IF(S$38=3,IF($C164&lt;(S$46+1),VLOOKUP(S121,$B$62:S$64,S$18+2),VLOOKUP(S121,$B$62:S$64,S$18+2)+S$66),IF(S$38=2,IF($C164&lt;(S$48+1),S$52,S$52+S$66),"")),"")</f>
        <v/>
      </c>
      <c r="T164" s="455" t="str">
        <f>IF(ISNUMBER(T121),IF(T$38=3,IF($C164&lt;(T$46+1),VLOOKUP(T121,$B$62:T$64,T$18+2),VLOOKUP(T121,$B$62:T$64,T$18+2)+T$66),IF(T$38=2,IF($C164&lt;(T$48+1),T$52,T$52+T$66),"")),"")</f>
        <v/>
      </c>
      <c r="U164" s="455" t="str">
        <f>IF(ISNUMBER(U121),IF(U$38=3,IF($C164&lt;(U$46+1),VLOOKUP(U121,$B$62:U$64,U$18+2),VLOOKUP(U121,$B$62:U$64,U$18+2)+U$66),IF(U$38=2,IF($C164&lt;(U$48+1),U$52,U$52+U$66),"")),"")</f>
        <v/>
      </c>
      <c r="V164" s="455" t="str">
        <f>IF(ISNUMBER(V121),IF(V$38=3,IF($C164&lt;(V$46+1),VLOOKUP(V121,$B$62:V$64,V$18+2),VLOOKUP(V121,$B$62:V$64,V$18+2)+V$66),IF(V$38=2,IF($C164&lt;(V$48+1),V$52,V$52+V$66),"")),"")</f>
        <v/>
      </c>
      <c r="W164" s="455" t="str">
        <f>IF(ISNUMBER(W121),IF(W$38=3,IF($C164&lt;(W$46+1),VLOOKUP(W121,$B$62:W$64,W$18+2),VLOOKUP(W121,$B$62:W$64,W$18+2)+W$66),IF(W$38=2,IF($C164&lt;(W$48+1),W$52,W$52+W$66),"")),"")</f>
        <v/>
      </c>
      <c r="X164" s="455" t="str">
        <f>IF(ISNUMBER(X121),IF(X$38=3,IF($C164&lt;(X$46+1),VLOOKUP(X121,$B$62:X$64,X$18+2),VLOOKUP(X121,$B$62:X$64,X$18+2)+X$66),IF(X$38=2,IF($C164&lt;(X$48+1),X$52,X$52+X$66),"")),"")</f>
        <v/>
      </c>
    </row>
    <row r="165" spans="1:24" x14ac:dyDescent="0.2">
      <c r="A165" s="442"/>
      <c r="B165" s="476"/>
      <c r="C165" s="470">
        <v>10</v>
      </c>
      <c r="D165" s="455" t="str">
        <f t="shared" si="21"/>
        <v/>
      </c>
      <c r="E165" s="455" t="str">
        <f>IF(ISNUMBER(E122),IF(E$38=3,IF($C165&lt;(E$46+1),VLOOKUP(E122,$B$62:E$64,E$18+2),VLOOKUP(E122,$B$62:E$64,E$18+2)+E$66),IF(E$38=2,IF($C165&lt;(E$48+1),E$52,E$52+E$66),"")),"")</f>
        <v/>
      </c>
      <c r="F165" s="455" t="str">
        <f>IF(ISNUMBER(F122),IF(F$38=3,IF($C165&lt;(F$46+1),VLOOKUP(F122,$B$62:F$64,F$18+2),VLOOKUP(F122,$B$62:F$64,F$18+2)+F$66),IF(F$38=2,IF($C165&lt;(F$48+1),F$52,F$52+F$66),"")),"")</f>
        <v/>
      </c>
      <c r="G165" s="455" t="str">
        <f>IF(ISNUMBER(G122),IF(G$38=3,IF($C165&lt;(G$46+1),VLOOKUP(G122,$B$62:G$64,G$18+2),VLOOKUP(G122,$B$62:G$64,G$18+2)+G$66),IF(G$38=2,IF($C165&lt;(G$48+1),G$52,G$52+G$66),"")),"")</f>
        <v/>
      </c>
      <c r="H165" s="455" t="str">
        <f>IF(ISNUMBER(H122),IF(H$38=3,IF($C165&lt;(H$46+1),VLOOKUP(H122,$B$62:H$64,H$18+2),VLOOKUP(H122,$B$62:H$64,H$18+2)+H$66),IF(H$38=2,IF($C165&lt;(H$48+1),H$52,H$52+H$66),"")),"")</f>
        <v/>
      </c>
      <c r="I165" s="455" t="str">
        <f>IF(ISNUMBER(I122),IF(I$38=3,IF($C165&lt;(I$46+1),VLOOKUP(I122,$B$62:I$64,I$18+2),VLOOKUP(I122,$B$62:I$64,I$18+2)+I$66),IF(I$38=2,IF($C165&lt;(I$48+1),I$52,I$52+I$66),"")),"")</f>
        <v/>
      </c>
      <c r="J165" s="455" t="str">
        <f>IF(ISNUMBER(J122),IF(J$38=3,IF($C165&lt;(J$46+1),VLOOKUP(J122,$B$62:J$64,J$18+2),VLOOKUP(J122,$B$62:J$64,J$18+2)+J$66),IF(J$38=2,IF($C165&lt;(J$48+1),J$52,J$52+J$66),"")),"")</f>
        <v/>
      </c>
      <c r="K165" s="455" t="str">
        <f>IF(ISNUMBER(K122),IF(K$38=3,IF($C165&lt;(K$46+1),VLOOKUP(K122,$B$62:K$64,K$18+2),VLOOKUP(K122,$B$62:K$64,K$18+2)+K$66),IF(K$38=2,IF($C165&lt;(K$48+1),K$52,K$52+K$66),"")),"")</f>
        <v/>
      </c>
      <c r="L165" s="455" t="str">
        <f>IF(ISNUMBER(L122),IF(L$38=3,IF($C165&lt;(L$46+1),VLOOKUP(L122,$B$62:L$64,L$18+2),VLOOKUP(L122,$B$62:L$64,L$18+2)+L$66),IF(L$38=2,IF($C165&lt;(L$48+1),L$52,L$52+L$66),"")),"")</f>
        <v/>
      </c>
      <c r="M165" s="455" t="str">
        <f>IF(ISNUMBER(M122),IF(M$38=3,IF($C165&lt;(M$46+1),VLOOKUP(M122,$B$62:M$64,M$18+2),VLOOKUP(M122,$B$62:M$64,M$18+2)+M$66),IF(M$38=2,IF($C165&lt;(M$48+1),M$52,M$52+M$66),"")),"")</f>
        <v/>
      </c>
      <c r="N165" s="455" t="str">
        <f>IF(ISNUMBER(N122),IF(N$38=3,IF($C165&lt;(N$46+1),VLOOKUP(N122,$B$62:N$64,N$18+2),VLOOKUP(N122,$B$62:N$64,N$18+2)+N$66),IF(N$38=2,IF($C165&lt;(N$48+1),N$52,N$52+N$66),"")),"")</f>
        <v/>
      </c>
      <c r="O165" s="455" t="str">
        <f>IF(ISNUMBER(O122),IF(O$38=3,IF($C165&lt;(O$46+1),VLOOKUP(O122,$B$62:O$64,O$18+2),VLOOKUP(O122,$B$62:O$64,O$18+2)+O$66),IF(O$38=2,IF($C165&lt;(O$48+1),O$52,O$52+O$66),"")),"")</f>
        <v/>
      </c>
      <c r="P165" s="455" t="str">
        <f>IF(ISNUMBER(P122),IF(P$38=3,IF($C165&lt;(P$46+1),VLOOKUP(P122,$B$62:P$64,P$18+2),VLOOKUP(P122,$B$62:P$64,P$18+2)+P$66),IF(P$38=2,IF($C165&lt;(P$48+1),P$52,P$52+P$66),"")),"")</f>
        <v/>
      </c>
      <c r="Q165" s="455" t="str">
        <f>IF(ISNUMBER(Q122),IF(Q$38=3,IF($C165&lt;(Q$46+1),VLOOKUP(Q122,$B$62:Q$64,Q$18+2),VLOOKUP(Q122,$B$62:Q$64,Q$18+2)+Q$66),IF(Q$38=2,IF($C165&lt;(Q$48+1),Q$52,Q$52+Q$66),"")),"")</f>
        <v/>
      </c>
      <c r="R165" s="455" t="str">
        <f>IF(ISNUMBER(R122),IF(R$38=3,IF($C165&lt;(R$46+1),VLOOKUP(R122,$B$62:R$64,R$18+2),VLOOKUP(R122,$B$62:R$64,R$18+2)+R$66),IF(R$38=2,IF($C165&lt;(R$48+1),R$52,R$52+R$66),"")),"")</f>
        <v/>
      </c>
      <c r="S165" s="455" t="str">
        <f>IF(ISNUMBER(S122),IF(S$38=3,IF($C165&lt;(S$46+1),VLOOKUP(S122,$B$62:S$64,S$18+2),VLOOKUP(S122,$B$62:S$64,S$18+2)+S$66),IF(S$38=2,IF($C165&lt;(S$48+1),S$52,S$52+S$66),"")),"")</f>
        <v/>
      </c>
      <c r="T165" s="455" t="str">
        <f>IF(ISNUMBER(T122),IF(T$38=3,IF($C165&lt;(T$46+1),VLOOKUP(T122,$B$62:T$64,T$18+2),VLOOKUP(T122,$B$62:T$64,T$18+2)+T$66),IF(T$38=2,IF($C165&lt;(T$48+1),T$52,T$52+T$66),"")),"")</f>
        <v/>
      </c>
      <c r="U165" s="455" t="str">
        <f>IF(ISNUMBER(U122),IF(U$38=3,IF($C165&lt;(U$46+1),VLOOKUP(U122,$B$62:U$64,U$18+2),VLOOKUP(U122,$B$62:U$64,U$18+2)+U$66),IF(U$38=2,IF($C165&lt;(U$48+1),U$52,U$52+U$66),"")),"")</f>
        <v/>
      </c>
      <c r="V165" s="455" t="str">
        <f>IF(ISNUMBER(V122),IF(V$38=3,IF($C165&lt;(V$46+1),VLOOKUP(V122,$B$62:V$64,V$18+2),VLOOKUP(V122,$B$62:V$64,V$18+2)+V$66),IF(V$38=2,IF($C165&lt;(V$48+1),V$52,V$52+V$66),"")),"")</f>
        <v/>
      </c>
      <c r="W165" s="455" t="str">
        <f>IF(ISNUMBER(W122),IF(W$38=3,IF($C165&lt;(W$46+1),VLOOKUP(W122,$B$62:W$64,W$18+2),VLOOKUP(W122,$B$62:W$64,W$18+2)+W$66),IF(W$38=2,IF($C165&lt;(W$48+1),W$52,W$52+W$66),"")),"")</f>
        <v/>
      </c>
      <c r="X165" s="455" t="str">
        <f>IF(ISNUMBER(X122),IF(X$38=3,IF($C165&lt;(X$46+1),VLOOKUP(X122,$B$62:X$64,X$18+2),VLOOKUP(X122,$B$62:X$64,X$18+2)+X$66),IF(X$38=2,IF($C165&lt;(X$48+1),X$52,X$52+X$66),"")),"")</f>
        <v/>
      </c>
    </row>
    <row r="166" spans="1:24" x14ac:dyDescent="0.2">
      <c r="A166" s="442"/>
      <c r="B166" s="476"/>
      <c r="C166" s="470">
        <v>11</v>
      </c>
      <c r="D166" s="455" t="str">
        <f t="shared" si="21"/>
        <v/>
      </c>
      <c r="E166" s="455" t="str">
        <f>IF(ISNUMBER(E123),IF(E$38=3,IF($C166&lt;(E$46+1),VLOOKUP(E123,$B$62:E$64,E$18+2),VLOOKUP(E123,$B$62:E$64,E$18+2)+E$66),IF(E$38=2,IF($C166&lt;(E$48+1),E$52,E$52+E$66),"")),"")</f>
        <v/>
      </c>
      <c r="F166" s="455" t="str">
        <f>IF(ISNUMBER(F123),IF(F$38=3,IF($C166&lt;(F$46+1),VLOOKUP(F123,$B$62:F$64,F$18+2),VLOOKUP(F123,$B$62:F$64,F$18+2)+F$66),IF(F$38=2,IF($C166&lt;(F$48+1),F$52,F$52+F$66),"")),"")</f>
        <v/>
      </c>
      <c r="G166" s="455" t="str">
        <f>IF(ISNUMBER(G123),IF(G$38=3,IF($C166&lt;(G$46+1),VLOOKUP(G123,$B$62:G$64,G$18+2),VLOOKUP(G123,$B$62:G$64,G$18+2)+G$66),IF(G$38=2,IF($C166&lt;(G$48+1),G$52,G$52+G$66),"")),"")</f>
        <v/>
      </c>
      <c r="H166" s="455" t="str">
        <f>IF(ISNUMBER(H123),IF(H$38=3,IF($C166&lt;(H$46+1),VLOOKUP(H123,$B$62:H$64,H$18+2),VLOOKUP(H123,$B$62:H$64,H$18+2)+H$66),IF(H$38=2,IF($C166&lt;(H$48+1),H$52,H$52+H$66),"")),"")</f>
        <v/>
      </c>
      <c r="I166" s="455" t="str">
        <f>IF(ISNUMBER(I123),IF(I$38=3,IF($C166&lt;(I$46+1),VLOOKUP(I123,$B$62:I$64,I$18+2),VLOOKUP(I123,$B$62:I$64,I$18+2)+I$66),IF(I$38=2,IF($C166&lt;(I$48+1),I$52,I$52+I$66),"")),"")</f>
        <v/>
      </c>
      <c r="J166" s="455" t="str">
        <f>IF(ISNUMBER(J123),IF(J$38=3,IF($C166&lt;(J$46+1),VLOOKUP(J123,$B$62:J$64,J$18+2),VLOOKUP(J123,$B$62:J$64,J$18+2)+J$66),IF(J$38=2,IF($C166&lt;(J$48+1),J$52,J$52+J$66),"")),"")</f>
        <v/>
      </c>
      <c r="K166" s="455" t="str">
        <f>IF(ISNUMBER(K123),IF(K$38=3,IF($C166&lt;(K$46+1),VLOOKUP(K123,$B$62:K$64,K$18+2),VLOOKUP(K123,$B$62:K$64,K$18+2)+K$66),IF(K$38=2,IF($C166&lt;(K$48+1),K$52,K$52+K$66),"")),"")</f>
        <v/>
      </c>
      <c r="L166" s="455" t="str">
        <f>IF(ISNUMBER(L123),IF(L$38=3,IF($C166&lt;(L$46+1),VLOOKUP(L123,$B$62:L$64,L$18+2),VLOOKUP(L123,$B$62:L$64,L$18+2)+L$66),IF(L$38=2,IF($C166&lt;(L$48+1),L$52,L$52+L$66),"")),"")</f>
        <v/>
      </c>
      <c r="M166" s="455" t="str">
        <f>IF(ISNUMBER(M123),IF(M$38=3,IF($C166&lt;(M$46+1),VLOOKUP(M123,$B$62:M$64,M$18+2),VLOOKUP(M123,$B$62:M$64,M$18+2)+M$66),IF(M$38=2,IF($C166&lt;(M$48+1),M$52,M$52+M$66),"")),"")</f>
        <v/>
      </c>
      <c r="N166" s="455" t="str">
        <f>IF(ISNUMBER(N123),IF(N$38=3,IF($C166&lt;(N$46+1),VLOOKUP(N123,$B$62:N$64,N$18+2),VLOOKUP(N123,$B$62:N$64,N$18+2)+N$66),IF(N$38=2,IF($C166&lt;(N$48+1),N$52,N$52+N$66),"")),"")</f>
        <v/>
      </c>
      <c r="O166" s="455" t="str">
        <f>IF(ISNUMBER(O123),IF(O$38=3,IF($C166&lt;(O$46+1),VLOOKUP(O123,$B$62:O$64,O$18+2),VLOOKUP(O123,$B$62:O$64,O$18+2)+O$66),IF(O$38=2,IF($C166&lt;(O$48+1),O$52,O$52+O$66),"")),"")</f>
        <v/>
      </c>
      <c r="P166" s="455" t="str">
        <f>IF(ISNUMBER(P123),IF(P$38=3,IF($C166&lt;(P$46+1),VLOOKUP(P123,$B$62:P$64,P$18+2),VLOOKUP(P123,$B$62:P$64,P$18+2)+P$66),IF(P$38=2,IF($C166&lt;(P$48+1),P$52,P$52+P$66),"")),"")</f>
        <v/>
      </c>
      <c r="Q166" s="455" t="str">
        <f>IF(ISNUMBER(Q123),IF(Q$38=3,IF($C166&lt;(Q$46+1),VLOOKUP(Q123,$B$62:Q$64,Q$18+2),VLOOKUP(Q123,$B$62:Q$64,Q$18+2)+Q$66),IF(Q$38=2,IF($C166&lt;(Q$48+1),Q$52,Q$52+Q$66),"")),"")</f>
        <v/>
      </c>
      <c r="R166" s="455" t="str">
        <f>IF(ISNUMBER(R123),IF(R$38=3,IF($C166&lt;(R$46+1),VLOOKUP(R123,$B$62:R$64,R$18+2),VLOOKUP(R123,$B$62:R$64,R$18+2)+R$66),IF(R$38=2,IF($C166&lt;(R$48+1),R$52,R$52+R$66),"")),"")</f>
        <v/>
      </c>
      <c r="S166" s="455" t="str">
        <f>IF(ISNUMBER(S123),IF(S$38=3,IF($C166&lt;(S$46+1),VLOOKUP(S123,$B$62:S$64,S$18+2),VLOOKUP(S123,$B$62:S$64,S$18+2)+S$66),IF(S$38=2,IF($C166&lt;(S$48+1),S$52,S$52+S$66),"")),"")</f>
        <v/>
      </c>
      <c r="T166" s="455" t="str">
        <f>IF(ISNUMBER(T123),IF(T$38=3,IF($C166&lt;(T$46+1),VLOOKUP(T123,$B$62:T$64,T$18+2),VLOOKUP(T123,$B$62:T$64,T$18+2)+T$66),IF(T$38=2,IF($C166&lt;(T$48+1),T$52,T$52+T$66),"")),"")</f>
        <v/>
      </c>
      <c r="U166" s="455" t="str">
        <f>IF(ISNUMBER(U123),IF(U$38=3,IF($C166&lt;(U$46+1),VLOOKUP(U123,$B$62:U$64,U$18+2),VLOOKUP(U123,$B$62:U$64,U$18+2)+U$66),IF(U$38=2,IF($C166&lt;(U$48+1),U$52,U$52+U$66),"")),"")</f>
        <v/>
      </c>
      <c r="V166" s="455" t="str">
        <f>IF(ISNUMBER(V123),IF(V$38=3,IF($C166&lt;(V$46+1),VLOOKUP(V123,$B$62:V$64,V$18+2),VLOOKUP(V123,$B$62:V$64,V$18+2)+V$66),IF(V$38=2,IF($C166&lt;(V$48+1),V$52,V$52+V$66),"")),"")</f>
        <v/>
      </c>
      <c r="W166" s="455" t="str">
        <f>IF(ISNUMBER(W123),IF(W$38=3,IF($C166&lt;(W$46+1),VLOOKUP(W123,$B$62:W$64,W$18+2),VLOOKUP(W123,$B$62:W$64,W$18+2)+W$66),IF(W$38=2,IF($C166&lt;(W$48+1),W$52,W$52+W$66),"")),"")</f>
        <v/>
      </c>
      <c r="X166" s="455" t="str">
        <f>IF(ISNUMBER(X123),IF(X$38=3,IF($C166&lt;(X$46+1),VLOOKUP(X123,$B$62:X$64,X$18+2),VLOOKUP(X123,$B$62:X$64,X$18+2)+X$66),IF(X$38=2,IF($C166&lt;(X$48+1),X$52,X$52+X$66),"")),"")</f>
        <v/>
      </c>
    </row>
    <row r="167" spans="1:24" x14ac:dyDescent="0.2">
      <c r="A167" s="442"/>
      <c r="B167" s="476"/>
      <c r="C167" s="470">
        <v>12</v>
      </c>
      <c r="D167" s="455" t="str">
        <f t="shared" si="21"/>
        <v/>
      </c>
      <c r="E167" s="455" t="str">
        <f>IF(ISNUMBER(E124),IF(E$38=3,IF($C167&lt;(E$46+1),VLOOKUP(E124,$B$62:E$64,E$18+2),VLOOKUP(E124,$B$62:E$64,E$18+2)+E$66),IF(E$38=2,IF($C167&lt;(E$48+1),E$52,E$52+E$66),"")),"")</f>
        <v/>
      </c>
      <c r="F167" s="455" t="str">
        <f>IF(ISNUMBER(F124),IF(F$38=3,IF($C167&lt;(F$46+1),VLOOKUP(F124,$B$62:F$64,F$18+2),VLOOKUP(F124,$B$62:F$64,F$18+2)+F$66),IF(F$38=2,IF($C167&lt;(F$48+1),F$52,F$52+F$66),"")),"")</f>
        <v/>
      </c>
      <c r="G167" s="455" t="str">
        <f>IF(ISNUMBER(G124),IF(G$38=3,IF($C167&lt;(G$46+1),VLOOKUP(G124,$B$62:G$64,G$18+2),VLOOKUP(G124,$B$62:G$64,G$18+2)+G$66),IF(G$38=2,IF($C167&lt;(G$48+1),G$52,G$52+G$66),"")),"")</f>
        <v/>
      </c>
      <c r="H167" s="455" t="str">
        <f>IF(ISNUMBER(H124),IF(H$38=3,IF($C167&lt;(H$46+1),VLOOKUP(H124,$B$62:H$64,H$18+2),VLOOKUP(H124,$B$62:H$64,H$18+2)+H$66),IF(H$38=2,IF($C167&lt;(H$48+1),H$52,H$52+H$66),"")),"")</f>
        <v/>
      </c>
      <c r="I167" s="455" t="str">
        <f>IF(ISNUMBER(I124),IF(I$38=3,IF($C167&lt;(I$46+1),VLOOKUP(I124,$B$62:I$64,I$18+2),VLOOKUP(I124,$B$62:I$64,I$18+2)+I$66),IF(I$38=2,IF($C167&lt;(I$48+1),I$52,I$52+I$66),"")),"")</f>
        <v/>
      </c>
      <c r="J167" s="455" t="str">
        <f>IF(ISNUMBER(J124),IF(J$38=3,IF($C167&lt;(J$46+1),VLOOKUP(J124,$B$62:J$64,J$18+2),VLOOKUP(J124,$B$62:J$64,J$18+2)+J$66),IF(J$38=2,IF($C167&lt;(J$48+1),J$52,J$52+J$66),"")),"")</f>
        <v/>
      </c>
      <c r="K167" s="455" t="str">
        <f>IF(ISNUMBER(K124),IF(K$38=3,IF($C167&lt;(K$46+1),VLOOKUP(K124,$B$62:K$64,K$18+2),VLOOKUP(K124,$B$62:K$64,K$18+2)+K$66),IF(K$38=2,IF($C167&lt;(K$48+1),K$52,K$52+K$66),"")),"")</f>
        <v/>
      </c>
      <c r="L167" s="455" t="str">
        <f>IF(ISNUMBER(L124),IF(L$38=3,IF($C167&lt;(L$46+1),VLOOKUP(L124,$B$62:L$64,L$18+2),VLOOKUP(L124,$B$62:L$64,L$18+2)+L$66),IF(L$38=2,IF($C167&lt;(L$48+1),L$52,L$52+L$66),"")),"")</f>
        <v/>
      </c>
      <c r="M167" s="455" t="str">
        <f>IF(ISNUMBER(M124),IF(M$38=3,IF($C167&lt;(M$46+1),VLOOKUP(M124,$B$62:M$64,M$18+2),VLOOKUP(M124,$B$62:M$64,M$18+2)+M$66),IF(M$38=2,IF($C167&lt;(M$48+1),M$52,M$52+M$66),"")),"")</f>
        <v/>
      </c>
      <c r="N167" s="455" t="str">
        <f>IF(ISNUMBER(N124),IF(N$38=3,IF($C167&lt;(N$46+1),VLOOKUP(N124,$B$62:N$64,N$18+2),VLOOKUP(N124,$B$62:N$64,N$18+2)+N$66),IF(N$38=2,IF($C167&lt;(N$48+1),N$52,N$52+N$66),"")),"")</f>
        <v/>
      </c>
      <c r="O167" s="455" t="str">
        <f>IF(ISNUMBER(O124),IF(O$38=3,IF($C167&lt;(O$46+1),VLOOKUP(O124,$B$62:O$64,O$18+2),VLOOKUP(O124,$B$62:O$64,O$18+2)+O$66),IF(O$38=2,IF($C167&lt;(O$48+1),O$52,O$52+O$66),"")),"")</f>
        <v/>
      </c>
      <c r="P167" s="455" t="str">
        <f>IF(ISNUMBER(P124),IF(P$38=3,IF($C167&lt;(P$46+1),VLOOKUP(P124,$B$62:P$64,P$18+2),VLOOKUP(P124,$B$62:P$64,P$18+2)+P$66),IF(P$38=2,IF($C167&lt;(P$48+1),P$52,P$52+P$66),"")),"")</f>
        <v/>
      </c>
      <c r="Q167" s="455" t="str">
        <f>IF(ISNUMBER(Q124),IF(Q$38=3,IF($C167&lt;(Q$46+1),VLOOKUP(Q124,$B$62:Q$64,Q$18+2),VLOOKUP(Q124,$B$62:Q$64,Q$18+2)+Q$66),IF(Q$38=2,IF($C167&lt;(Q$48+1),Q$52,Q$52+Q$66),"")),"")</f>
        <v/>
      </c>
      <c r="R167" s="455" t="str">
        <f>IF(ISNUMBER(R124),IF(R$38=3,IF($C167&lt;(R$46+1),VLOOKUP(R124,$B$62:R$64,R$18+2),VLOOKUP(R124,$B$62:R$64,R$18+2)+R$66),IF(R$38=2,IF($C167&lt;(R$48+1),R$52,R$52+R$66),"")),"")</f>
        <v/>
      </c>
      <c r="S167" s="455" t="str">
        <f>IF(ISNUMBER(S124),IF(S$38=3,IF($C167&lt;(S$46+1),VLOOKUP(S124,$B$62:S$64,S$18+2),VLOOKUP(S124,$B$62:S$64,S$18+2)+S$66),IF(S$38=2,IF($C167&lt;(S$48+1),S$52,S$52+S$66),"")),"")</f>
        <v/>
      </c>
      <c r="T167" s="455" t="str">
        <f>IF(ISNUMBER(T124),IF(T$38=3,IF($C167&lt;(T$46+1),VLOOKUP(T124,$B$62:T$64,T$18+2),VLOOKUP(T124,$B$62:T$64,T$18+2)+T$66),IF(T$38=2,IF($C167&lt;(T$48+1),T$52,T$52+T$66),"")),"")</f>
        <v/>
      </c>
      <c r="U167" s="455" t="str">
        <f>IF(ISNUMBER(U124),IF(U$38=3,IF($C167&lt;(U$46+1),VLOOKUP(U124,$B$62:U$64,U$18+2),VLOOKUP(U124,$B$62:U$64,U$18+2)+U$66),IF(U$38=2,IF($C167&lt;(U$48+1),U$52,U$52+U$66),"")),"")</f>
        <v/>
      </c>
      <c r="V167" s="455" t="str">
        <f>IF(ISNUMBER(V124),IF(V$38=3,IF($C167&lt;(V$46+1),VLOOKUP(V124,$B$62:V$64,V$18+2),VLOOKUP(V124,$B$62:V$64,V$18+2)+V$66),IF(V$38=2,IF($C167&lt;(V$48+1),V$52,V$52+V$66),"")),"")</f>
        <v/>
      </c>
      <c r="W167" s="455" t="str">
        <f>IF(ISNUMBER(W124),IF(W$38=3,IF($C167&lt;(W$46+1),VLOOKUP(W124,$B$62:W$64,W$18+2),VLOOKUP(W124,$B$62:W$64,W$18+2)+W$66),IF(W$38=2,IF($C167&lt;(W$48+1),W$52,W$52+W$66),"")),"")</f>
        <v/>
      </c>
      <c r="X167" s="455" t="str">
        <f>IF(ISNUMBER(X124),IF(X$38=3,IF($C167&lt;(X$46+1),VLOOKUP(X124,$B$62:X$64,X$18+2),VLOOKUP(X124,$B$62:X$64,X$18+2)+X$66),IF(X$38=2,IF($C167&lt;(X$48+1),X$52,X$52+X$66),"")),"")</f>
        <v/>
      </c>
    </row>
    <row r="168" spans="1:24" x14ac:dyDescent="0.2">
      <c r="A168" s="442"/>
      <c r="B168" s="476"/>
      <c r="C168" s="470">
        <v>13</v>
      </c>
      <c r="D168" s="455" t="str">
        <f t="shared" si="21"/>
        <v/>
      </c>
      <c r="E168" s="455" t="str">
        <f>IF(ISNUMBER(E125),IF(E$38=3,IF($C168&lt;(E$46+1),VLOOKUP(E125,$B$62:E$64,E$18+2),VLOOKUP(E125,$B$62:E$64,E$18+2)+E$66),IF(E$38=2,IF($C168&lt;(E$48+1),E$52,E$52+E$66),"")),"")</f>
        <v/>
      </c>
      <c r="F168" s="455" t="str">
        <f>IF(ISNUMBER(F125),IF(F$38=3,IF($C168&lt;(F$46+1),VLOOKUP(F125,$B$62:F$64,F$18+2),VLOOKUP(F125,$B$62:F$64,F$18+2)+F$66),IF(F$38=2,IF($C168&lt;(F$48+1),F$52,F$52+F$66),"")),"")</f>
        <v/>
      </c>
      <c r="G168" s="455" t="str">
        <f>IF(ISNUMBER(G125),IF(G$38=3,IF($C168&lt;(G$46+1),VLOOKUP(G125,$B$62:G$64,G$18+2),VLOOKUP(G125,$B$62:G$64,G$18+2)+G$66),IF(G$38=2,IF($C168&lt;(G$48+1),G$52,G$52+G$66),"")),"")</f>
        <v/>
      </c>
      <c r="H168" s="455" t="str">
        <f>IF(ISNUMBER(H125),IF(H$38=3,IF($C168&lt;(H$46+1),VLOOKUP(H125,$B$62:H$64,H$18+2),VLOOKUP(H125,$B$62:H$64,H$18+2)+H$66),IF(H$38=2,IF($C168&lt;(H$48+1),H$52,H$52+H$66),"")),"")</f>
        <v/>
      </c>
      <c r="I168" s="455" t="str">
        <f>IF(ISNUMBER(I125),IF(I$38=3,IF($C168&lt;(I$46+1),VLOOKUP(I125,$B$62:I$64,I$18+2),VLOOKUP(I125,$B$62:I$64,I$18+2)+I$66),IF(I$38=2,IF($C168&lt;(I$48+1),I$52,I$52+I$66),"")),"")</f>
        <v/>
      </c>
      <c r="J168" s="455" t="str">
        <f>IF(ISNUMBER(J125),IF(J$38=3,IF($C168&lt;(J$46+1),VLOOKUP(J125,$B$62:J$64,J$18+2),VLOOKUP(J125,$B$62:J$64,J$18+2)+J$66),IF(J$38=2,IF($C168&lt;(J$48+1),J$52,J$52+J$66),"")),"")</f>
        <v/>
      </c>
      <c r="K168" s="455" t="str">
        <f>IF(ISNUMBER(K125),IF(K$38=3,IF($C168&lt;(K$46+1),VLOOKUP(K125,$B$62:K$64,K$18+2),VLOOKUP(K125,$B$62:K$64,K$18+2)+K$66),IF(K$38=2,IF($C168&lt;(K$48+1),K$52,K$52+K$66),"")),"")</f>
        <v/>
      </c>
      <c r="L168" s="455" t="str">
        <f>IF(ISNUMBER(L125),IF(L$38=3,IF($C168&lt;(L$46+1),VLOOKUP(L125,$B$62:L$64,L$18+2),VLOOKUP(L125,$B$62:L$64,L$18+2)+L$66),IF(L$38=2,IF($C168&lt;(L$48+1),L$52,L$52+L$66),"")),"")</f>
        <v/>
      </c>
      <c r="M168" s="455" t="str">
        <f>IF(ISNUMBER(M125),IF(M$38=3,IF($C168&lt;(M$46+1),VLOOKUP(M125,$B$62:M$64,M$18+2),VLOOKUP(M125,$B$62:M$64,M$18+2)+M$66),IF(M$38=2,IF($C168&lt;(M$48+1),M$52,M$52+M$66),"")),"")</f>
        <v/>
      </c>
      <c r="N168" s="455" t="str">
        <f>IF(ISNUMBER(N125),IF(N$38=3,IF($C168&lt;(N$46+1),VLOOKUP(N125,$B$62:N$64,N$18+2),VLOOKUP(N125,$B$62:N$64,N$18+2)+N$66),IF(N$38=2,IF($C168&lt;(N$48+1),N$52,N$52+N$66),"")),"")</f>
        <v/>
      </c>
      <c r="O168" s="455" t="str">
        <f>IF(ISNUMBER(O125),IF(O$38=3,IF($C168&lt;(O$46+1),VLOOKUP(O125,$B$62:O$64,O$18+2),VLOOKUP(O125,$B$62:O$64,O$18+2)+O$66),IF(O$38=2,IF($C168&lt;(O$48+1),O$52,O$52+O$66),"")),"")</f>
        <v/>
      </c>
      <c r="P168" s="455" t="str">
        <f>IF(ISNUMBER(P125),IF(P$38=3,IF($C168&lt;(P$46+1),VLOOKUP(P125,$B$62:P$64,P$18+2),VLOOKUP(P125,$B$62:P$64,P$18+2)+P$66),IF(P$38=2,IF($C168&lt;(P$48+1),P$52,P$52+P$66),"")),"")</f>
        <v/>
      </c>
      <c r="Q168" s="455" t="str">
        <f>IF(ISNUMBER(Q125),IF(Q$38=3,IF($C168&lt;(Q$46+1),VLOOKUP(Q125,$B$62:Q$64,Q$18+2),VLOOKUP(Q125,$B$62:Q$64,Q$18+2)+Q$66),IF(Q$38=2,IF($C168&lt;(Q$48+1),Q$52,Q$52+Q$66),"")),"")</f>
        <v/>
      </c>
      <c r="R168" s="455" t="str">
        <f>IF(ISNUMBER(R125),IF(R$38=3,IF($C168&lt;(R$46+1),VLOOKUP(R125,$B$62:R$64,R$18+2),VLOOKUP(R125,$B$62:R$64,R$18+2)+R$66),IF(R$38=2,IF($C168&lt;(R$48+1),R$52,R$52+R$66),"")),"")</f>
        <v/>
      </c>
      <c r="S168" s="455" t="str">
        <f>IF(ISNUMBER(S125),IF(S$38=3,IF($C168&lt;(S$46+1),VLOOKUP(S125,$B$62:S$64,S$18+2),VLOOKUP(S125,$B$62:S$64,S$18+2)+S$66),IF(S$38=2,IF($C168&lt;(S$48+1),S$52,S$52+S$66),"")),"")</f>
        <v/>
      </c>
      <c r="T168" s="455" t="str">
        <f>IF(ISNUMBER(T125),IF(T$38=3,IF($C168&lt;(T$46+1),VLOOKUP(T125,$B$62:T$64,T$18+2),VLOOKUP(T125,$B$62:T$64,T$18+2)+T$66),IF(T$38=2,IF($C168&lt;(T$48+1),T$52,T$52+T$66),"")),"")</f>
        <v/>
      </c>
      <c r="U168" s="455" t="str">
        <f>IF(ISNUMBER(U125),IF(U$38=3,IF($C168&lt;(U$46+1),VLOOKUP(U125,$B$62:U$64,U$18+2),VLOOKUP(U125,$B$62:U$64,U$18+2)+U$66),IF(U$38=2,IF($C168&lt;(U$48+1),U$52,U$52+U$66),"")),"")</f>
        <v/>
      </c>
      <c r="V168" s="455" t="str">
        <f>IF(ISNUMBER(V125),IF(V$38=3,IF($C168&lt;(V$46+1),VLOOKUP(V125,$B$62:V$64,V$18+2),VLOOKUP(V125,$B$62:V$64,V$18+2)+V$66),IF(V$38=2,IF($C168&lt;(V$48+1),V$52,V$52+V$66),"")),"")</f>
        <v/>
      </c>
      <c r="W168" s="455" t="str">
        <f>IF(ISNUMBER(W125),IF(W$38=3,IF($C168&lt;(W$46+1),VLOOKUP(W125,$B$62:W$64,W$18+2),VLOOKUP(W125,$B$62:W$64,W$18+2)+W$66),IF(W$38=2,IF($C168&lt;(W$48+1),W$52,W$52+W$66),"")),"")</f>
        <v/>
      </c>
      <c r="X168" s="455" t="str">
        <f>IF(ISNUMBER(X125),IF(X$38=3,IF($C168&lt;(X$46+1),VLOOKUP(X125,$B$62:X$64,X$18+2),VLOOKUP(X125,$B$62:X$64,X$18+2)+X$66),IF(X$38=2,IF($C168&lt;(X$48+1),X$52,X$52+X$66),"")),"")</f>
        <v/>
      </c>
    </row>
    <row r="169" spans="1:24" x14ac:dyDescent="0.2">
      <c r="A169" s="442"/>
      <c r="B169" s="476"/>
      <c r="C169" s="470">
        <v>14</v>
      </c>
      <c r="D169" s="455" t="str">
        <f t="shared" si="21"/>
        <v/>
      </c>
      <c r="E169" s="455" t="str">
        <f>IF(ISNUMBER(E126),IF(E$38=3,IF($C169&lt;(E$46+1),VLOOKUP(E126,$B$62:E$64,E$18+2),VLOOKUP(E126,$B$62:E$64,E$18+2)+E$66),IF(E$38=2,IF($C169&lt;(E$48+1),E$52,E$52+E$66),"")),"")</f>
        <v/>
      </c>
      <c r="F169" s="455" t="str">
        <f>IF(ISNUMBER(F126),IF(F$38=3,IF($C169&lt;(F$46+1),VLOOKUP(F126,$B$62:F$64,F$18+2),VLOOKUP(F126,$B$62:F$64,F$18+2)+F$66),IF(F$38=2,IF($C169&lt;(F$48+1),F$52,F$52+F$66),"")),"")</f>
        <v/>
      </c>
      <c r="G169" s="455" t="str">
        <f>IF(ISNUMBER(G126),IF(G$38=3,IF($C169&lt;(G$46+1),VLOOKUP(G126,$B$62:G$64,G$18+2),VLOOKUP(G126,$B$62:G$64,G$18+2)+G$66),IF(G$38=2,IF($C169&lt;(G$48+1),G$52,G$52+G$66),"")),"")</f>
        <v/>
      </c>
      <c r="H169" s="455" t="str">
        <f>IF(ISNUMBER(H126),IF(H$38=3,IF($C169&lt;(H$46+1),VLOOKUP(H126,$B$62:H$64,H$18+2),VLOOKUP(H126,$B$62:H$64,H$18+2)+H$66),IF(H$38=2,IF($C169&lt;(H$48+1),H$52,H$52+H$66),"")),"")</f>
        <v/>
      </c>
      <c r="I169" s="455" t="str">
        <f>IF(ISNUMBER(I126),IF(I$38=3,IF($C169&lt;(I$46+1),VLOOKUP(I126,$B$62:I$64,I$18+2),VLOOKUP(I126,$B$62:I$64,I$18+2)+I$66),IF(I$38=2,IF($C169&lt;(I$48+1),I$52,I$52+I$66),"")),"")</f>
        <v/>
      </c>
      <c r="J169" s="455" t="str">
        <f>IF(ISNUMBER(J126),IF(J$38=3,IF($C169&lt;(J$46+1),VLOOKUP(J126,$B$62:J$64,J$18+2),VLOOKUP(J126,$B$62:J$64,J$18+2)+J$66),IF(J$38=2,IF($C169&lt;(J$48+1),J$52,J$52+J$66),"")),"")</f>
        <v/>
      </c>
      <c r="K169" s="455" t="str">
        <f>IF(ISNUMBER(K126),IF(K$38=3,IF($C169&lt;(K$46+1),VLOOKUP(K126,$B$62:K$64,K$18+2),VLOOKUP(K126,$B$62:K$64,K$18+2)+K$66),IF(K$38=2,IF($C169&lt;(K$48+1),K$52,K$52+K$66),"")),"")</f>
        <v/>
      </c>
      <c r="L169" s="455" t="str">
        <f>IF(ISNUMBER(L126),IF(L$38=3,IF($C169&lt;(L$46+1),VLOOKUP(L126,$B$62:L$64,L$18+2),VLOOKUP(L126,$B$62:L$64,L$18+2)+L$66),IF(L$38=2,IF($C169&lt;(L$48+1),L$52,L$52+L$66),"")),"")</f>
        <v/>
      </c>
      <c r="M169" s="455" t="str">
        <f>IF(ISNUMBER(M126),IF(M$38=3,IF($C169&lt;(M$46+1),VLOOKUP(M126,$B$62:M$64,M$18+2),VLOOKUP(M126,$B$62:M$64,M$18+2)+M$66),IF(M$38=2,IF($C169&lt;(M$48+1),M$52,M$52+M$66),"")),"")</f>
        <v/>
      </c>
      <c r="N169" s="455" t="str">
        <f>IF(ISNUMBER(N126),IF(N$38=3,IF($C169&lt;(N$46+1),VLOOKUP(N126,$B$62:N$64,N$18+2),VLOOKUP(N126,$B$62:N$64,N$18+2)+N$66),IF(N$38=2,IF($C169&lt;(N$48+1),N$52,N$52+N$66),"")),"")</f>
        <v/>
      </c>
      <c r="O169" s="455" t="str">
        <f>IF(ISNUMBER(O126),IF(O$38=3,IF($C169&lt;(O$46+1),VLOOKUP(O126,$B$62:O$64,O$18+2),VLOOKUP(O126,$B$62:O$64,O$18+2)+O$66),IF(O$38=2,IF($C169&lt;(O$48+1),O$52,O$52+O$66),"")),"")</f>
        <v/>
      </c>
      <c r="P169" s="455" t="str">
        <f>IF(ISNUMBER(P126),IF(P$38=3,IF($C169&lt;(P$46+1),VLOOKUP(P126,$B$62:P$64,P$18+2),VLOOKUP(P126,$B$62:P$64,P$18+2)+P$66),IF(P$38=2,IF($C169&lt;(P$48+1),P$52,P$52+P$66),"")),"")</f>
        <v/>
      </c>
      <c r="Q169" s="455" t="str">
        <f>IF(ISNUMBER(Q126),IF(Q$38=3,IF($C169&lt;(Q$46+1),VLOOKUP(Q126,$B$62:Q$64,Q$18+2),VLOOKUP(Q126,$B$62:Q$64,Q$18+2)+Q$66),IF(Q$38=2,IF($C169&lt;(Q$48+1),Q$52,Q$52+Q$66),"")),"")</f>
        <v/>
      </c>
      <c r="R169" s="455" t="str">
        <f>IF(ISNUMBER(R126),IF(R$38=3,IF($C169&lt;(R$46+1),VLOOKUP(R126,$B$62:R$64,R$18+2),VLOOKUP(R126,$B$62:R$64,R$18+2)+R$66),IF(R$38=2,IF($C169&lt;(R$48+1),R$52,R$52+R$66),"")),"")</f>
        <v/>
      </c>
      <c r="S169" s="455" t="str">
        <f>IF(ISNUMBER(S126),IF(S$38=3,IF($C169&lt;(S$46+1),VLOOKUP(S126,$B$62:S$64,S$18+2),VLOOKUP(S126,$B$62:S$64,S$18+2)+S$66),IF(S$38=2,IF($C169&lt;(S$48+1),S$52,S$52+S$66),"")),"")</f>
        <v/>
      </c>
      <c r="T169" s="455" t="str">
        <f>IF(ISNUMBER(T126),IF(T$38=3,IF($C169&lt;(T$46+1),VLOOKUP(T126,$B$62:T$64,T$18+2),VLOOKUP(T126,$B$62:T$64,T$18+2)+T$66),IF(T$38=2,IF($C169&lt;(T$48+1),T$52,T$52+T$66),"")),"")</f>
        <v/>
      </c>
      <c r="U169" s="455" t="str">
        <f>IF(ISNUMBER(U126),IF(U$38=3,IF($C169&lt;(U$46+1),VLOOKUP(U126,$B$62:U$64,U$18+2),VLOOKUP(U126,$B$62:U$64,U$18+2)+U$66),IF(U$38=2,IF($C169&lt;(U$48+1),U$52,U$52+U$66),"")),"")</f>
        <v/>
      </c>
      <c r="V169" s="455" t="str">
        <f>IF(ISNUMBER(V126),IF(V$38=3,IF($C169&lt;(V$46+1),VLOOKUP(V126,$B$62:V$64,V$18+2),VLOOKUP(V126,$B$62:V$64,V$18+2)+V$66),IF(V$38=2,IF($C169&lt;(V$48+1),V$52,V$52+V$66),"")),"")</f>
        <v/>
      </c>
      <c r="W169" s="455" t="str">
        <f>IF(ISNUMBER(W126),IF(W$38=3,IF($C169&lt;(W$46+1),VLOOKUP(W126,$B$62:W$64,W$18+2),VLOOKUP(W126,$B$62:W$64,W$18+2)+W$66),IF(W$38=2,IF($C169&lt;(W$48+1),W$52,W$52+W$66),"")),"")</f>
        <v/>
      </c>
      <c r="X169" s="455" t="str">
        <f>IF(ISNUMBER(X126),IF(X$38=3,IF($C169&lt;(X$46+1),VLOOKUP(X126,$B$62:X$64,X$18+2),VLOOKUP(X126,$B$62:X$64,X$18+2)+X$66),IF(X$38=2,IF($C169&lt;(X$48+1),X$52,X$52+X$66),"")),"")</f>
        <v/>
      </c>
    </row>
    <row r="170" spans="1:24" x14ac:dyDescent="0.2">
      <c r="A170" s="442"/>
      <c r="B170" s="476"/>
      <c r="C170" s="470">
        <v>15</v>
      </c>
      <c r="D170" s="455" t="str">
        <f t="shared" si="21"/>
        <v/>
      </c>
      <c r="E170" s="455" t="str">
        <f>IF(ISNUMBER(E127),IF(E$38=3,IF($C170&lt;(E$46+1),VLOOKUP(E127,$B$62:E$64,E$18+2),VLOOKUP(E127,$B$62:E$64,E$18+2)+E$66),IF(E$38=2,IF($C170&lt;(E$48+1),E$52,E$52+E$66),"")),"")</f>
        <v/>
      </c>
      <c r="F170" s="455" t="str">
        <f>IF(ISNUMBER(F127),IF(F$38=3,IF($C170&lt;(F$46+1),VLOOKUP(F127,$B$62:F$64,F$18+2),VLOOKUP(F127,$B$62:F$64,F$18+2)+F$66),IF(F$38=2,IF($C170&lt;(F$48+1),F$52,F$52+F$66),"")),"")</f>
        <v/>
      </c>
      <c r="G170" s="455" t="str">
        <f>IF(ISNUMBER(G127),IF(G$38=3,IF($C170&lt;(G$46+1),VLOOKUP(G127,$B$62:G$64,G$18+2),VLOOKUP(G127,$B$62:G$64,G$18+2)+G$66),IF(G$38=2,IF($C170&lt;(G$48+1),G$52,G$52+G$66),"")),"")</f>
        <v/>
      </c>
      <c r="H170" s="455" t="str">
        <f>IF(ISNUMBER(H127),IF(H$38=3,IF($C170&lt;(H$46+1),VLOOKUP(H127,$B$62:H$64,H$18+2),VLOOKUP(H127,$B$62:H$64,H$18+2)+H$66),IF(H$38=2,IF($C170&lt;(H$48+1),H$52,H$52+H$66),"")),"")</f>
        <v/>
      </c>
      <c r="I170" s="455" t="str">
        <f>IF(ISNUMBER(I127),IF(I$38=3,IF($C170&lt;(I$46+1),VLOOKUP(I127,$B$62:I$64,I$18+2),VLOOKUP(I127,$B$62:I$64,I$18+2)+I$66),IF(I$38=2,IF($C170&lt;(I$48+1),I$52,I$52+I$66),"")),"")</f>
        <v/>
      </c>
      <c r="J170" s="455" t="str">
        <f>IF(ISNUMBER(J127),IF(J$38=3,IF($C170&lt;(J$46+1),VLOOKUP(J127,$B$62:J$64,J$18+2),VLOOKUP(J127,$B$62:J$64,J$18+2)+J$66),IF(J$38=2,IF($C170&lt;(J$48+1),J$52,J$52+J$66),"")),"")</f>
        <v/>
      </c>
      <c r="K170" s="455" t="str">
        <f>IF(ISNUMBER(K127),IF(K$38=3,IF($C170&lt;(K$46+1),VLOOKUP(K127,$B$62:K$64,K$18+2),VLOOKUP(K127,$B$62:K$64,K$18+2)+K$66),IF(K$38=2,IF($C170&lt;(K$48+1),K$52,K$52+K$66),"")),"")</f>
        <v/>
      </c>
      <c r="L170" s="455" t="str">
        <f>IF(ISNUMBER(L127),IF(L$38=3,IF($C170&lt;(L$46+1),VLOOKUP(L127,$B$62:L$64,L$18+2),VLOOKUP(L127,$B$62:L$64,L$18+2)+L$66),IF(L$38=2,IF($C170&lt;(L$48+1),L$52,L$52+L$66),"")),"")</f>
        <v/>
      </c>
      <c r="M170" s="455" t="str">
        <f>IF(ISNUMBER(M127),IF(M$38=3,IF($C170&lt;(M$46+1),VLOOKUP(M127,$B$62:M$64,M$18+2),VLOOKUP(M127,$B$62:M$64,M$18+2)+M$66),IF(M$38=2,IF($C170&lt;(M$48+1),M$52,M$52+M$66),"")),"")</f>
        <v/>
      </c>
      <c r="N170" s="455" t="str">
        <f>IF(ISNUMBER(N127),IF(N$38=3,IF($C170&lt;(N$46+1),VLOOKUP(N127,$B$62:N$64,N$18+2),VLOOKUP(N127,$B$62:N$64,N$18+2)+N$66),IF(N$38=2,IF($C170&lt;(N$48+1),N$52,N$52+N$66),"")),"")</f>
        <v/>
      </c>
      <c r="O170" s="455" t="str">
        <f>IF(ISNUMBER(O127),IF(O$38=3,IF($C170&lt;(O$46+1),VLOOKUP(O127,$B$62:O$64,O$18+2),VLOOKUP(O127,$B$62:O$64,O$18+2)+O$66),IF(O$38=2,IF($C170&lt;(O$48+1),O$52,O$52+O$66),"")),"")</f>
        <v/>
      </c>
      <c r="P170" s="455" t="str">
        <f>IF(ISNUMBER(P127),IF(P$38=3,IF($C170&lt;(P$46+1),VLOOKUP(P127,$B$62:P$64,P$18+2),VLOOKUP(P127,$B$62:P$64,P$18+2)+P$66),IF(P$38=2,IF($C170&lt;(P$48+1),P$52,P$52+P$66),"")),"")</f>
        <v/>
      </c>
      <c r="Q170" s="455" t="str">
        <f>IF(ISNUMBER(Q127),IF(Q$38=3,IF($C170&lt;(Q$46+1),VLOOKUP(Q127,$B$62:Q$64,Q$18+2),VLOOKUP(Q127,$B$62:Q$64,Q$18+2)+Q$66),IF(Q$38=2,IF($C170&lt;(Q$48+1),Q$52,Q$52+Q$66),"")),"")</f>
        <v/>
      </c>
      <c r="R170" s="455" t="str">
        <f>IF(ISNUMBER(R127),IF(R$38=3,IF($C170&lt;(R$46+1),VLOOKUP(R127,$B$62:R$64,R$18+2),VLOOKUP(R127,$B$62:R$64,R$18+2)+R$66),IF(R$38=2,IF($C170&lt;(R$48+1),R$52,R$52+R$66),"")),"")</f>
        <v/>
      </c>
      <c r="S170" s="455" t="str">
        <f>IF(ISNUMBER(S127),IF(S$38=3,IF($C170&lt;(S$46+1),VLOOKUP(S127,$B$62:S$64,S$18+2),VLOOKUP(S127,$B$62:S$64,S$18+2)+S$66),IF(S$38=2,IF($C170&lt;(S$48+1),S$52,S$52+S$66),"")),"")</f>
        <v/>
      </c>
      <c r="T170" s="455" t="str">
        <f>IF(ISNUMBER(T127),IF(T$38=3,IF($C170&lt;(T$46+1),VLOOKUP(T127,$B$62:T$64,T$18+2),VLOOKUP(T127,$B$62:T$64,T$18+2)+T$66),IF(T$38=2,IF($C170&lt;(T$48+1),T$52,T$52+T$66),"")),"")</f>
        <v/>
      </c>
      <c r="U170" s="455" t="str">
        <f>IF(ISNUMBER(U127),IF(U$38=3,IF($C170&lt;(U$46+1),VLOOKUP(U127,$B$62:U$64,U$18+2),VLOOKUP(U127,$B$62:U$64,U$18+2)+U$66),IF(U$38=2,IF($C170&lt;(U$48+1),U$52,U$52+U$66),"")),"")</f>
        <v/>
      </c>
      <c r="V170" s="455" t="str">
        <f>IF(ISNUMBER(V127),IF(V$38=3,IF($C170&lt;(V$46+1),VLOOKUP(V127,$B$62:V$64,V$18+2),VLOOKUP(V127,$B$62:V$64,V$18+2)+V$66),IF(V$38=2,IF($C170&lt;(V$48+1),V$52,V$52+V$66),"")),"")</f>
        <v/>
      </c>
      <c r="W170" s="455" t="str">
        <f>IF(ISNUMBER(W127),IF(W$38=3,IF($C170&lt;(W$46+1),VLOOKUP(W127,$B$62:W$64,W$18+2),VLOOKUP(W127,$B$62:W$64,W$18+2)+W$66),IF(W$38=2,IF($C170&lt;(W$48+1),W$52,W$52+W$66),"")),"")</f>
        <v/>
      </c>
      <c r="X170" s="455" t="str">
        <f>IF(ISNUMBER(X127),IF(X$38=3,IF($C170&lt;(X$46+1),VLOOKUP(X127,$B$62:X$64,X$18+2),VLOOKUP(X127,$B$62:X$64,X$18+2)+X$66),IF(X$38=2,IF($C170&lt;(X$48+1),X$52,X$52+X$66),"")),"")</f>
        <v/>
      </c>
    </row>
    <row r="171" spans="1:24" x14ac:dyDescent="0.2">
      <c r="A171" s="442"/>
      <c r="B171" s="476"/>
      <c r="C171" s="470">
        <v>16</v>
      </c>
      <c r="D171" s="455" t="str">
        <f t="shared" si="21"/>
        <v/>
      </c>
      <c r="E171" s="455" t="str">
        <f>IF(ISNUMBER(E128),IF(E$38=3,IF($C171&lt;(E$46+1),VLOOKUP(E128,$B$62:E$64,E$18+2),VLOOKUP(E128,$B$62:E$64,E$18+2)+E$66),IF(E$38=2,IF($C171&lt;(E$48+1),E$52,E$52+E$66),"")),"")</f>
        <v/>
      </c>
      <c r="F171" s="455" t="str">
        <f>IF(ISNUMBER(F128),IF(F$38=3,IF($C171&lt;(F$46+1),VLOOKUP(F128,$B$62:F$64,F$18+2),VLOOKUP(F128,$B$62:F$64,F$18+2)+F$66),IF(F$38=2,IF($C171&lt;(F$48+1),F$52,F$52+F$66),"")),"")</f>
        <v/>
      </c>
      <c r="G171" s="455" t="str">
        <f>IF(ISNUMBER(G128),IF(G$38=3,IF($C171&lt;(G$46+1),VLOOKUP(G128,$B$62:G$64,G$18+2),VLOOKUP(G128,$B$62:G$64,G$18+2)+G$66),IF(G$38=2,IF($C171&lt;(G$48+1),G$52,G$52+G$66),"")),"")</f>
        <v/>
      </c>
      <c r="H171" s="455" t="str">
        <f>IF(ISNUMBER(H128),IF(H$38=3,IF($C171&lt;(H$46+1),VLOOKUP(H128,$B$62:H$64,H$18+2),VLOOKUP(H128,$B$62:H$64,H$18+2)+H$66),IF(H$38=2,IF($C171&lt;(H$48+1),H$52,H$52+H$66),"")),"")</f>
        <v/>
      </c>
      <c r="I171" s="455" t="str">
        <f>IF(ISNUMBER(I128),IF(I$38=3,IF($C171&lt;(I$46+1),VLOOKUP(I128,$B$62:I$64,I$18+2),VLOOKUP(I128,$B$62:I$64,I$18+2)+I$66),IF(I$38=2,IF($C171&lt;(I$48+1),I$52,I$52+I$66),"")),"")</f>
        <v/>
      </c>
      <c r="J171" s="455" t="str">
        <f>IF(ISNUMBER(J128),IF(J$38=3,IF($C171&lt;(J$46+1),VLOOKUP(J128,$B$62:J$64,J$18+2),VLOOKUP(J128,$B$62:J$64,J$18+2)+J$66),IF(J$38=2,IF($C171&lt;(J$48+1),J$52,J$52+J$66),"")),"")</f>
        <v/>
      </c>
      <c r="K171" s="455" t="str">
        <f>IF(ISNUMBER(K128),IF(K$38=3,IF($C171&lt;(K$46+1),VLOOKUP(K128,$B$62:K$64,K$18+2),VLOOKUP(K128,$B$62:K$64,K$18+2)+K$66),IF(K$38=2,IF($C171&lt;(K$48+1),K$52,K$52+K$66),"")),"")</f>
        <v/>
      </c>
      <c r="L171" s="455" t="str">
        <f>IF(ISNUMBER(L128),IF(L$38=3,IF($C171&lt;(L$46+1),VLOOKUP(L128,$B$62:L$64,L$18+2),VLOOKUP(L128,$B$62:L$64,L$18+2)+L$66),IF(L$38=2,IF($C171&lt;(L$48+1),L$52,L$52+L$66),"")),"")</f>
        <v/>
      </c>
      <c r="M171" s="455" t="str">
        <f>IF(ISNUMBER(M128),IF(M$38=3,IF($C171&lt;(M$46+1),VLOOKUP(M128,$B$62:M$64,M$18+2),VLOOKUP(M128,$B$62:M$64,M$18+2)+M$66),IF(M$38=2,IF($C171&lt;(M$48+1),M$52,M$52+M$66),"")),"")</f>
        <v/>
      </c>
      <c r="N171" s="455" t="str">
        <f>IF(ISNUMBER(N128),IF(N$38=3,IF($C171&lt;(N$46+1),VLOOKUP(N128,$B$62:N$64,N$18+2),VLOOKUP(N128,$B$62:N$64,N$18+2)+N$66),IF(N$38=2,IF($C171&lt;(N$48+1),N$52,N$52+N$66),"")),"")</f>
        <v/>
      </c>
      <c r="O171" s="455" t="str">
        <f>IF(ISNUMBER(O128),IF(O$38=3,IF($C171&lt;(O$46+1),VLOOKUP(O128,$B$62:O$64,O$18+2),VLOOKUP(O128,$B$62:O$64,O$18+2)+O$66),IF(O$38=2,IF($C171&lt;(O$48+1),O$52,O$52+O$66),"")),"")</f>
        <v/>
      </c>
      <c r="P171" s="455" t="str">
        <f>IF(ISNUMBER(P128),IF(P$38=3,IF($C171&lt;(P$46+1),VLOOKUP(P128,$B$62:P$64,P$18+2),VLOOKUP(P128,$B$62:P$64,P$18+2)+P$66),IF(P$38=2,IF($C171&lt;(P$48+1),P$52,P$52+P$66),"")),"")</f>
        <v/>
      </c>
      <c r="Q171" s="455" t="str">
        <f>IF(ISNUMBER(Q128),IF(Q$38=3,IF($C171&lt;(Q$46+1),VLOOKUP(Q128,$B$62:Q$64,Q$18+2),VLOOKUP(Q128,$B$62:Q$64,Q$18+2)+Q$66),IF(Q$38=2,IF($C171&lt;(Q$48+1),Q$52,Q$52+Q$66),"")),"")</f>
        <v/>
      </c>
      <c r="R171" s="455" t="str">
        <f>IF(ISNUMBER(R128),IF(R$38=3,IF($C171&lt;(R$46+1),VLOOKUP(R128,$B$62:R$64,R$18+2),VLOOKUP(R128,$B$62:R$64,R$18+2)+R$66),IF(R$38=2,IF($C171&lt;(R$48+1),R$52,R$52+R$66),"")),"")</f>
        <v/>
      </c>
      <c r="S171" s="455" t="str">
        <f>IF(ISNUMBER(S128),IF(S$38=3,IF($C171&lt;(S$46+1),VLOOKUP(S128,$B$62:S$64,S$18+2),VLOOKUP(S128,$B$62:S$64,S$18+2)+S$66),IF(S$38=2,IF($C171&lt;(S$48+1),S$52,S$52+S$66),"")),"")</f>
        <v/>
      </c>
      <c r="T171" s="455" t="str">
        <f>IF(ISNUMBER(T128),IF(T$38=3,IF($C171&lt;(T$46+1),VLOOKUP(T128,$B$62:T$64,T$18+2),VLOOKUP(T128,$B$62:T$64,T$18+2)+T$66),IF(T$38=2,IF($C171&lt;(T$48+1),T$52,T$52+T$66),"")),"")</f>
        <v/>
      </c>
      <c r="U171" s="455" t="str">
        <f>IF(ISNUMBER(U128),IF(U$38=3,IF($C171&lt;(U$46+1),VLOOKUP(U128,$B$62:U$64,U$18+2),VLOOKUP(U128,$B$62:U$64,U$18+2)+U$66),IF(U$38=2,IF($C171&lt;(U$48+1),U$52,U$52+U$66),"")),"")</f>
        <v/>
      </c>
      <c r="V171" s="455" t="str">
        <f>IF(ISNUMBER(V128),IF(V$38=3,IF($C171&lt;(V$46+1),VLOOKUP(V128,$B$62:V$64,V$18+2),VLOOKUP(V128,$B$62:V$64,V$18+2)+V$66),IF(V$38=2,IF($C171&lt;(V$48+1),V$52,V$52+V$66),"")),"")</f>
        <v/>
      </c>
      <c r="W171" s="455" t="str">
        <f>IF(ISNUMBER(W128),IF(W$38=3,IF($C171&lt;(W$46+1),VLOOKUP(W128,$B$62:W$64,W$18+2),VLOOKUP(W128,$B$62:W$64,W$18+2)+W$66),IF(W$38=2,IF($C171&lt;(W$48+1),W$52,W$52+W$66),"")),"")</f>
        <v/>
      </c>
      <c r="X171" s="455" t="str">
        <f>IF(ISNUMBER(X128),IF(X$38=3,IF($C171&lt;(X$46+1),VLOOKUP(X128,$B$62:X$64,X$18+2),VLOOKUP(X128,$B$62:X$64,X$18+2)+X$66),IF(X$38=2,IF($C171&lt;(X$48+1),X$52,X$52+X$66),"")),"")</f>
        <v/>
      </c>
    </row>
    <row r="172" spans="1:24" x14ac:dyDescent="0.2">
      <c r="A172" s="442"/>
      <c r="B172" s="476"/>
      <c r="C172" s="470">
        <v>17</v>
      </c>
      <c r="D172" s="455" t="str">
        <f t="shared" si="21"/>
        <v/>
      </c>
      <c r="E172" s="455" t="str">
        <f>IF(ISNUMBER(E129),IF(E$38=3,IF($C172&lt;(E$46+1),VLOOKUP(E129,$B$62:E$64,E$18+2),VLOOKUP(E129,$B$62:E$64,E$18+2)+E$66),IF(E$38=2,IF($C172&lt;(E$48+1),E$52,E$52+E$66),"")),"")</f>
        <v/>
      </c>
      <c r="F172" s="455" t="str">
        <f>IF(ISNUMBER(F129),IF(F$38=3,IF($C172&lt;(F$46+1),VLOOKUP(F129,$B$62:F$64,F$18+2),VLOOKUP(F129,$B$62:F$64,F$18+2)+F$66),IF(F$38=2,IF($C172&lt;(F$48+1),F$52,F$52+F$66),"")),"")</f>
        <v/>
      </c>
      <c r="G172" s="455" t="str">
        <f>IF(ISNUMBER(G129),IF(G$38=3,IF($C172&lt;(G$46+1),VLOOKUP(G129,$B$62:G$64,G$18+2),VLOOKUP(G129,$B$62:G$64,G$18+2)+G$66),IF(G$38=2,IF($C172&lt;(G$48+1),G$52,G$52+G$66),"")),"")</f>
        <v/>
      </c>
      <c r="H172" s="455" t="str">
        <f>IF(ISNUMBER(H129),IF(H$38=3,IF($C172&lt;(H$46+1),VLOOKUP(H129,$B$62:H$64,H$18+2),VLOOKUP(H129,$B$62:H$64,H$18+2)+H$66),IF(H$38=2,IF($C172&lt;(H$48+1),H$52,H$52+H$66),"")),"")</f>
        <v/>
      </c>
      <c r="I172" s="455" t="str">
        <f>IF(ISNUMBER(I129),IF(I$38=3,IF($C172&lt;(I$46+1),VLOOKUP(I129,$B$62:I$64,I$18+2),VLOOKUP(I129,$B$62:I$64,I$18+2)+I$66),IF(I$38=2,IF($C172&lt;(I$48+1),I$52,I$52+I$66),"")),"")</f>
        <v/>
      </c>
      <c r="J172" s="455" t="str">
        <f>IF(ISNUMBER(J129),IF(J$38=3,IF($C172&lt;(J$46+1),VLOOKUP(J129,$B$62:J$64,J$18+2),VLOOKUP(J129,$B$62:J$64,J$18+2)+J$66),IF(J$38=2,IF($C172&lt;(J$48+1),J$52,J$52+J$66),"")),"")</f>
        <v/>
      </c>
      <c r="K172" s="455" t="str">
        <f>IF(ISNUMBER(K129),IF(K$38=3,IF($C172&lt;(K$46+1),VLOOKUP(K129,$B$62:K$64,K$18+2),VLOOKUP(K129,$B$62:K$64,K$18+2)+K$66),IF(K$38=2,IF($C172&lt;(K$48+1),K$52,K$52+K$66),"")),"")</f>
        <v/>
      </c>
      <c r="L172" s="455" t="str">
        <f>IF(ISNUMBER(L129),IF(L$38=3,IF($C172&lt;(L$46+1),VLOOKUP(L129,$B$62:L$64,L$18+2),VLOOKUP(L129,$B$62:L$64,L$18+2)+L$66),IF(L$38=2,IF($C172&lt;(L$48+1),L$52,L$52+L$66),"")),"")</f>
        <v/>
      </c>
      <c r="M172" s="455" t="str">
        <f>IF(ISNUMBER(M129),IF(M$38=3,IF($C172&lt;(M$46+1),VLOOKUP(M129,$B$62:M$64,M$18+2),VLOOKUP(M129,$B$62:M$64,M$18+2)+M$66),IF(M$38=2,IF($C172&lt;(M$48+1),M$52,M$52+M$66),"")),"")</f>
        <v/>
      </c>
      <c r="N172" s="455" t="str">
        <f>IF(ISNUMBER(N129),IF(N$38=3,IF($C172&lt;(N$46+1),VLOOKUP(N129,$B$62:N$64,N$18+2),VLOOKUP(N129,$B$62:N$64,N$18+2)+N$66),IF(N$38=2,IF($C172&lt;(N$48+1),N$52,N$52+N$66),"")),"")</f>
        <v/>
      </c>
      <c r="O172" s="455" t="str">
        <f>IF(ISNUMBER(O129),IF(O$38=3,IF($C172&lt;(O$46+1),VLOOKUP(O129,$B$62:O$64,O$18+2),VLOOKUP(O129,$B$62:O$64,O$18+2)+O$66),IF(O$38=2,IF($C172&lt;(O$48+1),O$52,O$52+O$66),"")),"")</f>
        <v/>
      </c>
      <c r="P172" s="455" t="str">
        <f>IF(ISNUMBER(P129),IF(P$38=3,IF($C172&lt;(P$46+1),VLOOKUP(P129,$B$62:P$64,P$18+2),VLOOKUP(P129,$B$62:P$64,P$18+2)+P$66),IF(P$38=2,IF($C172&lt;(P$48+1),P$52,P$52+P$66),"")),"")</f>
        <v/>
      </c>
      <c r="Q172" s="455" t="str">
        <f>IF(ISNUMBER(Q129),IF(Q$38=3,IF($C172&lt;(Q$46+1),VLOOKUP(Q129,$B$62:Q$64,Q$18+2),VLOOKUP(Q129,$B$62:Q$64,Q$18+2)+Q$66),IF(Q$38=2,IF($C172&lt;(Q$48+1),Q$52,Q$52+Q$66),"")),"")</f>
        <v/>
      </c>
      <c r="R172" s="455" t="str">
        <f>IF(ISNUMBER(R129),IF(R$38=3,IF($C172&lt;(R$46+1),VLOOKUP(R129,$B$62:R$64,R$18+2),VLOOKUP(R129,$B$62:R$64,R$18+2)+R$66),IF(R$38=2,IF($C172&lt;(R$48+1),R$52,R$52+R$66),"")),"")</f>
        <v/>
      </c>
      <c r="S172" s="455" t="str">
        <f>IF(ISNUMBER(S129),IF(S$38=3,IF($C172&lt;(S$46+1),VLOOKUP(S129,$B$62:S$64,S$18+2),VLOOKUP(S129,$B$62:S$64,S$18+2)+S$66),IF(S$38=2,IF($C172&lt;(S$48+1),S$52,S$52+S$66),"")),"")</f>
        <v/>
      </c>
      <c r="T172" s="455" t="str">
        <f>IF(ISNUMBER(T129),IF(T$38=3,IF($C172&lt;(T$46+1),VLOOKUP(T129,$B$62:T$64,T$18+2),VLOOKUP(T129,$B$62:T$64,T$18+2)+T$66),IF(T$38=2,IF($C172&lt;(T$48+1),T$52,T$52+T$66),"")),"")</f>
        <v/>
      </c>
      <c r="U172" s="455" t="str">
        <f>IF(ISNUMBER(U129),IF(U$38=3,IF($C172&lt;(U$46+1),VLOOKUP(U129,$B$62:U$64,U$18+2),VLOOKUP(U129,$B$62:U$64,U$18+2)+U$66),IF(U$38=2,IF($C172&lt;(U$48+1),U$52,U$52+U$66),"")),"")</f>
        <v/>
      </c>
      <c r="V172" s="455" t="str">
        <f>IF(ISNUMBER(V129),IF(V$38=3,IF($C172&lt;(V$46+1),VLOOKUP(V129,$B$62:V$64,V$18+2),VLOOKUP(V129,$B$62:V$64,V$18+2)+V$66),IF(V$38=2,IF($C172&lt;(V$48+1),V$52,V$52+V$66),"")),"")</f>
        <v/>
      </c>
      <c r="W172" s="455" t="str">
        <f>IF(ISNUMBER(W129),IF(W$38=3,IF($C172&lt;(W$46+1),VLOOKUP(W129,$B$62:W$64,W$18+2),VLOOKUP(W129,$B$62:W$64,W$18+2)+W$66),IF(W$38=2,IF($C172&lt;(W$48+1),W$52,W$52+W$66),"")),"")</f>
        <v/>
      </c>
      <c r="X172" s="455" t="str">
        <f>IF(ISNUMBER(X129),IF(X$38=3,IF($C172&lt;(X$46+1),VLOOKUP(X129,$B$62:X$64,X$18+2),VLOOKUP(X129,$B$62:X$64,X$18+2)+X$66),IF(X$38=2,IF($C172&lt;(X$48+1),X$52,X$52+X$66),"")),"")</f>
        <v/>
      </c>
    </row>
    <row r="173" spans="1:24" x14ac:dyDescent="0.2">
      <c r="A173" s="442"/>
      <c r="B173" s="476"/>
      <c r="C173" s="470">
        <v>18</v>
      </c>
      <c r="D173" s="455" t="str">
        <f t="shared" si="21"/>
        <v/>
      </c>
      <c r="E173" s="455" t="str">
        <f>IF(ISNUMBER(E130),IF(E$38=3,IF($C173&lt;(E$46+1),VLOOKUP(E130,$B$62:E$64,E$18+2),VLOOKUP(E130,$B$62:E$64,E$18+2)+E$66),IF(E$38=2,IF($C173&lt;(E$48+1),E$52,E$52+E$66),"")),"")</f>
        <v/>
      </c>
      <c r="F173" s="455" t="str">
        <f>IF(ISNUMBER(F130),IF(F$38=3,IF($C173&lt;(F$46+1),VLOOKUP(F130,$B$62:F$64,F$18+2),VLOOKUP(F130,$B$62:F$64,F$18+2)+F$66),IF(F$38=2,IF($C173&lt;(F$48+1),F$52,F$52+F$66),"")),"")</f>
        <v/>
      </c>
      <c r="G173" s="455" t="str">
        <f>IF(ISNUMBER(G130),IF(G$38=3,IF($C173&lt;(G$46+1),VLOOKUP(G130,$B$62:G$64,G$18+2),VLOOKUP(G130,$B$62:G$64,G$18+2)+G$66),IF(G$38=2,IF($C173&lt;(G$48+1),G$52,G$52+G$66),"")),"")</f>
        <v/>
      </c>
      <c r="H173" s="455" t="str">
        <f>IF(ISNUMBER(H130),IF(H$38=3,IF($C173&lt;(H$46+1),VLOOKUP(H130,$B$62:H$64,H$18+2),VLOOKUP(H130,$B$62:H$64,H$18+2)+H$66),IF(H$38=2,IF($C173&lt;(H$48+1),H$52,H$52+H$66),"")),"")</f>
        <v/>
      </c>
      <c r="I173" s="455" t="str">
        <f>IF(ISNUMBER(I130),IF(I$38=3,IF($C173&lt;(I$46+1),VLOOKUP(I130,$B$62:I$64,I$18+2),VLOOKUP(I130,$B$62:I$64,I$18+2)+I$66),IF(I$38=2,IF($C173&lt;(I$48+1),I$52,I$52+I$66),"")),"")</f>
        <v/>
      </c>
      <c r="J173" s="455" t="str">
        <f>IF(ISNUMBER(J130),IF(J$38=3,IF($C173&lt;(J$46+1),VLOOKUP(J130,$B$62:J$64,J$18+2),VLOOKUP(J130,$B$62:J$64,J$18+2)+J$66),IF(J$38=2,IF($C173&lt;(J$48+1),J$52,J$52+J$66),"")),"")</f>
        <v/>
      </c>
      <c r="K173" s="455" t="str">
        <f>IF(ISNUMBER(K130),IF(K$38=3,IF($C173&lt;(K$46+1),VLOOKUP(K130,$B$62:K$64,K$18+2),VLOOKUP(K130,$B$62:K$64,K$18+2)+K$66),IF(K$38=2,IF($C173&lt;(K$48+1),K$52,K$52+K$66),"")),"")</f>
        <v/>
      </c>
      <c r="L173" s="455" t="str">
        <f>IF(ISNUMBER(L130),IF(L$38=3,IF($C173&lt;(L$46+1),VLOOKUP(L130,$B$62:L$64,L$18+2),VLOOKUP(L130,$B$62:L$64,L$18+2)+L$66),IF(L$38=2,IF($C173&lt;(L$48+1),L$52,L$52+L$66),"")),"")</f>
        <v/>
      </c>
      <c r="M173" s="455" t="str">
        <f>IF(ISNUMBER(M130),IF(M$38=3,IF($C173&lt;(M$46+1),VLOOKUP(M130,$B$62:M$64,M$18+2),VLOOKUP(M130,$B$62:M$64,M$18+2)+M$66),IF(M$38=2,IF($C173&lt;(M$48+1),M$52,M$52+M$66),"")),"")</f>
        <v/>
      </c>
      <c r="N173" s="455" t="str">
        <f>IF(ISNUMBER(N130),IF(N$38=3,IF($C173&lt;(N$46+1),VLOOKUP(N130,$B$62:N$64,N$18+2),VLOOKUP(N130,$B$62:N$64,N$18+2)+N$66),IF(N$38=2,IF($C173&lt;(N$48+1),N$52,N$52+N$66),"")),"")</f>
        <v/>
      </c>
      <c r="O173" s="455" t="str">
        <f>IF(ISNUMBER(O130),IF(O$38=3,IF($C173&lt;(O$46+1),VLOOKUP(O130,$B$62:O$64,O$18+2),VLOOKUP(O130,$B$62:O$64,O$18+2)+O$66),IF(O$38=2,IF($C173&lt;(O$48+1),O$52,O$52+O$66),"")),"")</f>
        <v/>
      </c>
      <c r="P173" s="455" t="str">
        <f>IF(ISNUMBER(P130),IF(P$38=3,IF($C173&lt;(P$46+1),VLOOKUP(P130,$B$62:P$64,P$18+2),VLOOKUP(P130,$B$62:P$64,P$18+2)+P$66),IF(P$38=2,IF($C173&lt;(P$48+1),P$52,P$52+P$66),"")),"")</f>
        <v/>
      </c>
      <c r="Q173" s="455" t="str">
        <f>IF(ISNUMBER(Q130),IF(Q$38=3,IF($C173&lt;(Q$46+1),VLOOKUP(Q130,$B$62:Q$64,Q$18+2),VLOOKUP(Q130,$B$62:Q$64,Q$18+2)+Q$66),IF(Q$38=2,IF($C173&lt;(Q$48+1),Q$52,Q$52+Q$66),"")),"")</f>
        <v/>
      </c>
      <c r="R173" s="455" t="str">
        <f>IF(ISNUMBER(R130),IF(R$38=3,IF($C173&lt;(R$46+1),VLOOKUP(R130,$B$62:R$64,R$18+2),VLOOKUP(R130,$B$62:R$64,R$18+2)+R$66),IF(R$38=2,IF($C173&lt;(R$48+1),R$52,R$52+R$66),"")),"")</f>
        <v/>
      </c>
      <c r="S173" s="455" t="str">
        <f>IF(ISNUMBER(S130),IF(S$38=3,IF($C173&lt;(S$46+1),VLOOKUP(S130,$B$62:S$64,S$18+2),VLOOKUP(S130,$B$62:S$64,S$18+2)+S$66),IF(S$38=2,IF($C173&lt;(S$48+1),S$52,S$52+S$66),"")),"")</f>
        <v/>
      </c>
      <c r="T173" s="455" t="str">
        <f>IF(ISNUMBER(T130),IF(T$38=3,IF($C173&lt;(T$46+1),VLOOKUP(T130,$B$62:T$64,T$18+2),VLOOKUP(T130,$B$62:T$64,T$18+2)+T$66),IF(T$38=2,IF($C173&lt;(T$48+1),T$52,T$52+T$66),"")),"")</f>
        <v/>
      </c>
      <c r="U173" s="455" t="str">
        <f>IF(ISNUMBER(U130),IF(U$38=3,IF($C173&lt;(U$46+1),VLOOKUP(U130,$B$62:U$64,U$18+2),VLOOKUP(U130,$B$62:U$64,U$18+2)+U$66),IF(U$38=2,IF($C173&lt;(U$48+1),U$52,U$52+U$66),"")),"")</f>
        <v/>
      </c>
      <c r="V173" s="455" t="str">
        <f>IF(ISNUMBER(V130),IF(V$38=3,IF($C173&lt;(V$46+1),VLOOKUP(V130,$B$62:V$64,V$18+2),VLOOKUP(V130,$B$62:V$64,V$18+2)+V$66),IF(V$38=2,IF($C173&lt;(V$48+1),V$52,V$52+V$66),"")),"")</f>
        <v/>
      </c>
      <c r="W173" s="455" t="str">
        <f>IF(ISNUMBER(W130),IF(W$38=3,IF($C173&lt;(W$46+1),VLOOKUP(W130,$B$62:W$64,W$18+2),VLOOKUP(W130,$B$62:W$64,W$18+2)+W$66),IF(W$38=2,IF($C173&lt;(W$48+1),W$52,W$52+W$66),"")),"")</f>
        <v/>
      </c>
      <c r="X173" s="455" t="str">
        <f>IF(ISNUMBER(X130),IF(X$38=3,IF($C173&lt;(X$46+1),VLOOKUP(X130,$B$62:X$64,X$18+2),VLOOKUP(X130,$B$62:X$64,X$18+2)+X$66),IF(X$38=2,IF($C173&lt;(X$48+1),X$52,X$52+X$66),"")),"")</f>
        <v/>
      </c>
    </row>
    <row r="174" spans="1:24" x14ac:dyDescent="0.2">
      <c r="A174" s="442"/>
      <c r="B174" s="476"/>
      <c r="C174" s="470">
        <v>19</v>
      </c>
      <c r="D174" s="455" t="str">
        <f t="shared" si="21"/>
        <v/>
      </c>
      <c r="E174" s="455" t="str">
        <f>IF(ISNUMBER(E131),IF(E$38=3,IF($C174&lt;(E$46+1),VLOOKUP(E131,$B$62:E$64,E$18+2),VLOOKUP(E131,$B$62:E$64,E$18+2)+E$66),IF(E$38=2,IF($C174&lt;(E$48+1),E$52,E$52+E$66),"")),"")</f>
        <v/>
      </c>
      <c r="F174" s="455" t="str">
        <f>IF(ISNUMBER(F131),IF(F$38=3,IF($C174&lt;(F$46+1),VLOOKUP(F131,$B$62:F$64,F$18+2),VLOOKUP(F131,$B$62:F$64,F$18+2)+F$66),IF(F$38=2,IF($C174&lt;(F$48+1),F$52,F$52+F$66),"")),"")</f>
        <v/>
      </c>
      <c r="G174" s="455" t="str">
        <f>IF(ISNUMBER(G131),IF(G$38=3,IF($C174&lt;(G$46+1),VLOOKUP(G131,$B$62:G$64,G$18+2),VLOOKUP(G131,$B$62:G$64,G$18+2)+G$66),IF(G$38=2,IF($C174&lt;(G$48+1),G$52,G$52+G$66),"")),"")</f>
        <v/>
      </c>
      <c r="H174" s="455" t="str">
        <f>IF(ISNUMBER(H131),IF(H$38=3,IF($C174&lt;(H$46+1),VLOOKUP(H131,$B$62:H$64,H$18+2),VLOOKUP(H131,$B$62:H$64,H$18+2)+H$66),IF(H$38=2,IF($C174&lt;(H$48+1),H$52,H$52+H$66),"")),"")</f>
        <v/>
      </c>
      <c r="I174" s="455" t="str">
        <f>IF(ISNUMBER(I131),IF(I$38=3,IF($C174&lt;(I$46+1),VLOOKUP(I131,$B$62:I$64,I$18+2),VLOOKUP(I131,$B$62:I$64,I$18+2)+I$66),IF(I$38=2,IF($C174&lt;(I$48+1),I$52,I$52+I$66),"")),"")</f>
        <v/>
      </c>
      <c r="J174" s="455" t="str">
        <f>IF(ISNUMBER(J131),IF(J$38=3,IF($C174&lt;(J$46+1),VLOOKUP(J131,$B$62:J$64,J$18+2),VLOOKUP(J131,$B$62:J$64,J$18+2)+J$66),IF(J$38=2,IF($C174&lt;(J$48+1),J$52,J$52+J$66),"")),"")</f>
        <v/>
      </c>
      <c r="K174" s="455" t="str">
        <f>IF(ISNUMBER(K131),IF(K$38=3,IF($C174&lt;(K$46+1),VLOOKUP(K131,$B$62:K$64,K$18+2),VLOOKUP(K131,$B$62:K$64,K$18+2)+K$66),IF(K$38=2,IF($C174&lt;(K$48+1),K$52,K$52+K$66),"")),"")</f>
        <v/>
      </c>
      <c r="L174" s="455" t="str">
        <f>IF(ISNUMBER(L131),IF(L$38=3,IF($C174&lt;(L$46+1),VLOOKUP(L131,$B$62:L$64,L$18+2),VLOOKUP(L131,$B$62:L$64,L$18+2)+L$66),IF(L$38=2,IF($C174&lt;(L$48+1),L$52,L$52+L$66),"")),"")</f>
        <v/>
      </c>
      <c r="M174" s="455" t="str">
        <f>IF(ISNUMBER(M131),IF(M$38=3,IF($C174&lt;(M$46+1),VLOOKUP(M131,$B$62:M$64,M$18+2),VLOOKUP(M131,$B$62:M$64,M$18+2)+M$66),IF(M$38=2,IF($C174&lt;(M$48+1),M$52,M$52+M$66),"")),"")</f>
        <v/>
      </c>
      <c r="N174" s="455" t="str">
        <f>IF(ISNUMBER(N131),IF(N$38=3,IF($C174&lt;(N$46+1),VLOOKUP(N131,$B$62:N$64,N$18+2),VLOOKUP(N131,$B$62:N$64,N$18+2)+N$66),IF(N$38=2,IF($C174&lt;(N$48+1),N$52,N$52+N$66),"")),"")</f>
        <v/>
      </c>
      <c r="O174" s="455" t="str">
        <f>IF(ISNUMBER(O131),IF(O$38=3,IF($C174&lt;(O$46+1),VLOOKUP(O131,$B$62:O$64,O$18+2),VLOOKUP(O131,$B$62:O$64,O$18+2)+O$66),IF(O$38=2,IF($C174&lt;(O$48+1),O$52,O$52+O$66),"")),"")</f>
        <v/>
      </c>
      <c r="P174" s="455" t="str">
        <f>IF(ISNUMBER(P131),IF(P$38=3,IF($C174&lt;(P$46+1),VLOOKUP(P131,$B$62:P$64,P$18+2),VLOOKUP(P131,$B$62:P$64,P$18+2)+P$66),IF(P$38=2,IF($C174&lt;(P$48+1),P$52,P$52+P$66),"")),"")</f>
        <v/>
      </c>
      <c r="Q174" s="455" t="str">
        <f>IF(ISNUMBER(Q131),IF(Q$38=3,IF($C174&lt;(Q$46+1),VLOOKUP(Q131,$B$62:Q$64,Q$18+2),VLOOKUP(Q131,$B$62:Q$64,Q$18+2)+Q$66),IF(Q$38=2,IF($C174&lt;(Q$48+1),Q$52,Q$52+Q$66),"")),"")</f>
        <v/>
      </c>
      <c r="R174" s="455" t="str">
        <f>IF(ISNUMBER(R131),IF(R$38=3,IF($C174&lt;(R$46+1),VLOOKUP(R131,$B$62:R$64,R$18+2),VLOOKUP(R131,$B$62:R$64,R$18+2)+R$66),IF(R$38=2,IF($C174&lt;(R$48+1),R$52,R$52+R$66),"")),"")</f>
        <v/>
      </c>
      <c r="S174" s="455" t="str">
        <f>IF(ISNUMBER(S131),IF(S$38=3,IF($C174&lt;(S$46+1),VLOOKUP(S131,$B$62:S$64,S$18+2),VLOOKUP(S131,$B$62:S$64,S$18+2)+S$66),IF(S$38=2,IF($C174&lt;(S$48+1),S$52,S$52+S$66),"")),"")</f>
        <v/>
      </c>
      <c r="T174" s="455" t="str">
        <f>IF(ISNUMBER(T131),IF(T$38=3,IF($C174&lt;(T$46+1),VLOOKUP(T131,$B$62:T$64,T$18+2),VLOOKUP(T131,$B$62:T$64,T$18+2)+T$66),IF(T$38=2,IF($C174&lt;(T$48+1),T$52,T$52+T$66),"")),"")</f>
        <v/>
      </c>
      <c r="U174" s="455" t="str">
        <f>IF(ISNUMBER(U131),IF(U$38=3,IF($C174&lt;(U$46+1),VLOOKUP(U131,$B$62:U$64,U$18+2),VLOOKUP(U131,$B$62:U$64,U$18+2)+U$66),IF(U$38=2,IF($C174&lt;(U$48+1),U$52,U$52+U$66),"")),"")</f>
        <v/>
      </c>
      <c r="V174" s="455" t="str">
        <f>IF(ISNUMBER(V131),IF(V$38=3,IF($C174&lt;(V$46+1),VLOOKUP(V131,$B$62:V$64,V$18+2),VLOOKUP(V131,$B$62:V$64,V$18+2)+V$66),IF(V$38=2,IF($C174&lt;(V$48+1),V$52,V$52+V$66),"")),"")</f>
        <v/>
      </c>
      <c r="W174" s="455" t="str">
        <f>IF(ISNUMBER(W131),IF(W$38=3,IF($C174&lt;(W$46+1),VLOOKUP(W131,$B$62:W$64,W$18+2),VLOOKUP(W131,$B$62:W$64,W$18+2)+W$66),IF(W$38=2,IF($C174&lt;(W$48+1),W$52,W$52+W$66),"")),"")</f>
        <v/>
      </c>
      <c r="X174" s="455" t="str">
        <f>IF(ISNUMBER(X131),IF(X$38=3,IF($C174&lt;(X$46+1),VLOOKUP(X131,$B$62:X$64,X$18+2),VLOOKUP(X131,$B$62:X$64,X$18+2)+X$66),IF(X$38=2,IF($C174&lt;(X$48+1),X$52,X$52+X$66),"")),"")</f>
        <v/>
      </c>
    </row>
    <row r="175" spans="1:24" x14ac:dyDescent="0.2">
      <c r="A175" s="442"/>
      <c r="B175" s="476"/>
      <c r="C175" s="470">
        <v>20</v>
      </c>
      <c r="D175" s="455" t="str">
        <f t="shared" si="21"/>
        <v/>
      </c>
      <c r="E175" s="455" t="str">
        <f>IF(ISNUMBER(E132),IF(E$38=3,IF($C175&lt;(E$46+1),VLOOKUP(E132,$B$62:E$64,E$18+2),VLOOKUP(E132,$B$62:E$64,E$18+2)+E$66),IF(E$38=2,IF($C175&lt;(E$48+1),E$52,E$52+E$66),"")),"")</f>
        <v/>
      </c>
      <c r="F175" s="455" t="str">
        <f>IF(ISNUMBER(F132),IF(F$38=3,IF($C175&lt;(F$46+1),VLOOKUP(F132,$B$62:F$64,F$18+2),VLOOKUP(F132,$B$62:F$64,F$18+2)+F$66),IF(F$38=2,IF($C175&lt;(F$48+1),F$52,F$52+F$66),"")),"")</f>
        <v/>
      </c>
      <c r="G175" s="455" t="str">
        <f>IF(ISNUMBER(G132),IF(G$38=3,IF($C175&lt;(G$46+1),VLOOKUP(G132,$B$62:G$64,G$18+2),VLOOKUP(G132,$B$62:G$64,G$18+2)+G$66),IF(G$38=2,IF($C175&lt;(G$48+1),G$52,G$52+G$66),"")),"")</f>
        <v/>
      </c>
      <c r="H175" s="455" t="str">
        <f>IF(ISNUMBER(H132),IF(H$38=3,IF($C175&lt;(H$46+1),VLOOKUP(H132,$B$62:H$64,H$18+2),VLOOKUP(H132,$B$62:H$64,H$18+2)+H$66),IF(H$38=2,IF($C175&lt;(H$48+1),H$52,H$52+H$66),"")),"")</f>
        <v/>
      </c>
      <c r="I175" s="455" t="str">
        <f>IF(ISNUMBER(I132),IF(I$38=3,IF($C175&lt;(I$46+1),VLOOKUP(I132,$B$62:I$64,I$18+2),VLOOKUP(I132,$B$62:I$64,I$18+2)+I$66),IF(I$38=2,IF($C175&lt;(I$48+1),I$52,I$52+I$66),"")),"")</f>
        <v/>
      </c>
      <c r="J175" s="455" t="str">
        <f>IF(ISNUMBER(J132),IF(J$38=3,IF($C175&lt;(J$46+1),VLOOKUP(J132,$B$62:J$64,J$18+2),VLOOKUP(J132,$B$62:J$64,J$18+2)+J$66),IF(J$38=2,IF($C175&lt;(J$48+1),J$52,J$52+J$66),"")),"")</f>
        <v/>
      </c>
      <c r="K175" s="455" t="str">
        <f>IF(ISNUMBER(K132),IF(K$38=3,IF($C175&lt;(K$46+1),VLOOKUP(K132,$B$62:K$64,K$18+2),VLOOKUP(K132,$B$62:K$64,K$18+2)+K$66),IF(K$38=2,IF($C175&lt;(K$48+1),K$52,K$52+K$66),"")),"")</f>
        <v/>
      </c>
      <c r="L175" s="455" t="str">
        <f>IF(ISNUMBER(L132),IF(L$38=3,IF($C175&lt;(L$46+1),VLOOKUP(L132,$B$62:L$64,L$18+2),VLOOKUP(L132,$B$62:L$64,L$18+2)+L$66),IF(L$38=2,IF($C175&lt;(L$48+1),L$52,L$52+L$66),"")),"")</f>
        <v/>
      </c>
      <c r="M175" s="455" t="str">
        <f>IF(ISNUMBER(M132),IF(M$38=3,IF($C175&lt;(M$46+1),VLOOKUP(M132,$B$62:M$64,M$18+2),VLOOKUP(M132,$B$62:M$64,M$18+2)+M$66),IF(M$38=2,IF($C175&lt;(M$48+1),M$52,M$52+M$66),"")),"")</f>
        <v/>
      </c>
      <c r="N175" s="455" t="str">
        <f>IF(ISNUMBER(N132),IF(N$38=3,IF($C175&lt;(N$46+1),VLOOKUP(N132,$B$62:N$64,N$18+2),VLOOKUP(N132,$B$62:N$64,N$18+2)+N$66),IF(N$38=2,IF($C175&lt;(N$48+1),N$52,N$52+N$66),"")),"")</f>
        <v/>
      </c>
      <c r="O175" s="455" t="str">
        <f>IF(ISNUMBER(O132),IF(O$38=3,IF($C175&lt;(O$46+1),VLOOKUP(O132,$B$62:O$64,O$18+2),VLOOKUP(O132,$B$62:O$64,O$18+2)+O$66),IF(O$38=2,IF($C175&lt;(O$48+1),O$52,O$52+O$66),"")),"")</f>
        <v/>
      </c>
      <c r="P175" s="455" t="str">
        <f>IF(ISNUMBER(P132),IF(P$38=3,IF($C175&lt;(P$46+1),VLOOKUP(P132,$B$62:P$64,P$18+2),VLOOKUP(P132,$B$62:P$64,P$18+2)+P$66),IF(P$38=2,IF($C175&lt;(P$48+1),P$52,P$52+P$66),"")),"")</f>
        <v/>
      </c>
      <c r="Q175" s="455" t="str">
        <f>IF(ISNUMBER(Q132),IF(Q$38=3,IF($C175&lt;(Q$46+1),VLOOKUP(Q132,$B$62:Q$64,Q$18+2),VLOOKUP(Q132,$B$62:Q$64,Q$18+2)+Q$66),IF(Q$38=2,IF($C175&lt;(Q$48+1),Q$52,Q$52+Q$66),"")),"")</f>
        <v/>
      </c>
      <c r="R175" s="455" t="str">
        <f>IF(ISNUMBER(R132),IF(R$38=3,IF($C175&lt;(R$46+1),VLOOKUP(R132,$B$62:R$64,R$18+2),VLOOKUP(R132,$B$62:R$64,R$18+2)+R$66),IF(R$38=2,IF($C175&lt;(R$48+1),R$52,R$52+R$66),"")),"")</f>
        <v/>
      </c>
      <c r="S175" s="455" t="str">
        <f>IF(ISNUMBER(S132),IF(S$38=3,IF($C175&lt;(S$46+1),VLOOKUP(S132,$B$62:S$64,S$18+2),VLOOKUP(S132,$B$62:S$64,S$18+2)+S$66),IF(S$38=2,IF($C175&lt;(S$48+1),S$52,S$52+S$66),"")),"")</f>
        <v/>
      </c>
      <c r="T175" s="455" t="str">
        <f>IF(ISNUMBER(T132),IF(T$38=3,IF($C175&lt;(T$46+1),VLOOKUP(T132,$B$62:T$64,T$18+2),VLOOKUP(T132,$B$62:T$64,T$18+2)+T$66),IF(T$38=2,IF($C175&lt;(T$48+1),T$52,T$52+T$66),"")),"")</f>
        <v/>
      </c>
      <c r="U175" s="455" t="str">
        <f>IF(ISNUMBER(U132),IF(U$38=3,IF($C175&lt;(U$46+1),VLOOKUP(U132,$B$62:U$64,U$18+2),VLOOKUP(U132,$B$62:U$64,U$18+2)+U$66),IF(U$38=2,IF($C175&lt;(U$48+1),U$52,U$52+U$66),"")),"")</f>
        <v/>
      </c>
      <c r="V175" s="455" t="str">
        <f>IF(ISNUMBER(V132),IF(V$38=3,IF($C175&lt;(V$46+1),VLOOKUP(V132,$B$62:V$64,V$18+2),VLOOKUP(V132,$B$62:V$64,V$18+2)+V$66),IF(V$38=2,IF($C175&lt;(V$48+1),V$52,V$52+V$66),"")),"")</f>
        <v/>
      </c>
      <c r="W175" s="455" t="str">
        <f>IF(ISNUMBER(W132),IF(W$38=3,IF($C175&lt;(W$46+1),VLOOKUP(W132,$B$62:W$64,W$18+2),VLOOKUP(W132,$B$62:W$64,W$18+2)+W$66),IF(W$38=2,IF($C175&lt;(W$48+1),W$52,W$52+W$66),"")),"")</f>
        <v/>
      </c>
      <c r="X175" s="455" t="str">
        <f>IF(ISNUMBER(X132),IF(X$38=3,IF($C175&lt;(X$46+1),VLOOKUP(X132,$B$62:X$64,X$18+2),VLOOKUP(X132,$B$62:X$64,X$18+2)+X$66),IF(X$38=2,IF($C175&lt;(X$48+1),X$52,X$52+X$66),"")),"")</f>
        <v/>
      </c>
    </row>
    <row r="176" spans="1:24" x14ac:dyDescent="0.2">
      <c r="A176" s="442"/>
      <c r="B176" s="476"/>
      <c r="C176" s="470">
        <v>21</v>
      </c>
      <c r="D176" s="455" t="str">
        <f t="shared" si="21"/>
        <v/>
      </c>
      <c r="E176" s="455" t="str">
        <f>IF(ISNUMBER(E133),IF(E$38=3,IF($C176&lt;(E$46+1),VLOOKUP(E133,$B$62:E$64,E$18+2),VLOOKUP(E133,$B$62:E$64,E$18+2)+E$66),IF(E$38=2,IF($C176&lt;(E$48+1),E$52,E$52+E$66),"")),"")</f>
        <v/>
      </c>
      <c r="F176" s="455" t="str">
        <f>IF(ISNUMBER(F133),IF(F$38=3,IF($C176&lt;(F$46+1),VLOOKUP(F133,$B$62:F$64,F$18+2),VLOOKUP(F133,$B$62:F$64,F$18+2)+F$66),IF(F$38=2,IF($C176&lt;(F$48+1),F$52,F$52+F$66),"")),"")</f>
        <v/>
      </c>
      <c r="G176" s="455" t="str">
        <f>IF(ISNUMBER(G133),IF(G$38=3,IF($C176&lt;(G$46+1),VLOOKUP(G133,$B$62:G$64,G$18+2),VLOOKUP(G133,$B$62:G$64,G$18+2)+G$66),IF(G$38=2,IF($C176&lt;(G$48+1),G$52,G$52+G$66),"")),"")</f>
        <v/>
      </c>
      <c r="H176" s="455" t="str">
        <f>IF(ISNUMBER(H133),IF(H$38=3,IF($C176&lt;(H$46+1),VLOOKUP(H133,$B$62:H$64,H$18+2),VLOOKUP(H133,$B$62:H$64,H$18+2)+H$66),IF(H$38=2,IF($C176&lt;(H$48+1),H$52,H$52+H$66),"")),"")</f>
        <v/>
      </c>
      <c r="I176" s="455" t="str">
        <f>IF(ISNUMBER(I133),IF(I$38=3,IF($C176&lt;(I$46+1),VLOOKUP(I133,$B$62:I$64,I$18+2),VLOOKUP(I133,$B$62:I$64,I$18+2)+I$66),IF(I$38=2,IF($C176&lt;(I$48+1),I$52,I$52+I$66),"")),"")</f>
        <v/>
      </c>
      <c r="J176" s="455" t="str">
        <f>IF(ISNUMBER(J133),IF(J$38=3,IF($C176&lt;(J$46+1),VLOOKUP(J133,$B$62:J$64,J$18+2),VLOOKUP(J133,$B$62:J$64,J$18+2)+J$66),IF(J$38=2,IF($C176&lt;(J$48+1),J$52,J$52+J$66),"")),"")</f>
        <v/>
      </c>
      <c r="K176" s="455" t="str">
        <f>IF(ISNUMBER(K133),IF(K$38=3,IF($C176&lt;(K$46+1),VLOOKUP(K133,$B$62:K$64,K$18+2),VLOOKUP(K133,$B$62:K$64,K$18+2)+K$66),IF(K$38=2,IF($C176&lt;(K$48+1),K$52,K$52+K$66),"")),"")</f>
        <v/>
      </c>
      <c r="L176" s="455" t="str">
        <f>IF(ISNUMBER(L133),IF(L$38=3,IF($C176&lt;(L$46+1),VLOOKUP(L133,$B$62:L$64,L$18+2),VLOOKUP(L133,$B$62:L$64,L$18+2)+L$66),IF(L$38=2,IF($C176&lt;(L$48+1),L$52,L$52+L$66),"")),"")</f>
        <v/>
      </c>
      <c r="M176" s="455" t="str">
        <f>IF(ISNUMBER(M133),IF(M$38=3,IF($C176&lt;(M$46+1),VLOOKUP(M133,$B$62:M$64,M$18+2),VLOOKUP(M133,$B$62:M$64,M$18+2)+M$66),IF(M$38=2,IF($C176&lt;(M$48+1),M$52,M$52+M$66),"")),"")</f>
        <v/>
      </c>
      <c r="N176" s="455" t="str">
        <f>IF(ISNUMBER(N133),IF(N$38=3,IF($C176&lt;(N$46+1),VLOOKUP(N133,$B$62:N$64,N$18+2),VLOOKUP(N133,$B$62:N$64,N$18+2)+N$66),IF(N$38=2,IF($C176&lt;(N$48+1),N$52,N$52+N$66),"")),"")</f>
        <v/>
      </c>
      <c r="O176" s="455" t="str">
        <f>IF(ISNUMBER(O133),IF(O$38=3,IF($C176&lt;(O$46+1),VLOOKUP(O133,$B$62:O$64,O$18+2),VLOOKUP(O133,$B$62:O$64,O$18+2)+O$66),IF(O$38=2,IF($C176&lt;(O$48+1),O$52,O$52+O$66),"")),"")</f>
        <v/>
      </c>
      <c r="P176" s="455" t="str">
        <f>IF(ISNUMBER(P133),IF(P$38=3,IF($C176&lt;(P$46+1),VLOOKUP(P133,$B$62:P$64,P$18+2),VLOOKUP(P133,$B$62:P$64,P$18+2)+P$66),IF(P$38=2,IF($C176&lt;(P$48+1),P$52,P$52+P$66),"")),"")</f>
        <v/>
      </c>
      <c r="Q176" s="455" t="str">
        <f>IF(ISNUMBER(Q133),IF(Q$38=3,IF($C176&lt;(Q$46+1),VLOOKUP(Q133,$B$62:Q$64,Q$18+2),VLOOKUP(Q133,$B$62:Q$64,Q$18+2)+Q$66),IF(Q$38=2,IF($C176&lt;(Q$48+1),Q$52,Q$52+Q$66),"")),"")</f>
        <v/>
      </c>
      <c r="R176" s="455" t="str">
        <f>IF(ISNUMBER(R133),IF(R$38=3,IF($C176&lt;(R$46+1),VLOOKUP(R133,$B$62:R$64,R$18+2),VLOOKUP(R133,$B$62:R$64,R$18+2)+R$66),IF(R$38=2,IF($C176&lt;(R$48+1),R$52,R$52+R$66),"")),"")</f>
        <v/>
      </c>
      <c r="S176" s="455" t="str">
        <f>IF(ISNUMBER(S133),IF(S$38=3,IF($C176&lt;(S$46+1),VLOOKUP(S133,$B$62:S$64,S$18+2),VLOOKUP(S133,$B$62:S$64,S$18+2)+S$66),IF(S$38=2,IF($C176&lt;(S$48+1),S$52,S$52+S$66),"")),"")</f>
        <v/>
      </c>
      <c r="T176" s="455" t="str">
        <f>IF(ISNUMBER(T133),IF(T$38=3,IF($C176&lt;(T$46+1),VLOOKUP(T133,$B$62:T$64,T$18+2),VLOOKUP(T133,$B$62:T$64,T$18+2)+T$66),IF(T$38=2,IF($C176&lt;(T$48+1),T$52,T$52+T$66),"")),"")</f>
        <v/>
      </c>
      <c r="U176" s="455" t="str">
        <f>IF(ISNUMBER(U133),IF(U$38=3,IF($C176&lt;(U$46+1),VLOOKUP(U133,$B$62:U$64,U$18+2),VLOOKUP(U133,$B$62:U$64,U$18+2)+U$66),IF(U$38=2,IF($C176&lt;(U$48+1),U$52,U$52+U$66),"")),"")</f>
        <v/>
      </c>
      <c r="V176" s="455" t="str">
        <f>IF(ISNUMBER(V133),IF(V$38=3,IF($C176&lt;(V$46+1),VLOOKUP(V133,$B$62:V$64,V$18+2),VLOOKUP(V133,$B$62:V$64,V$18+2)+V$66),IF(V$38=2,IF($C176&lt;(V$48+1),V$52,V$52+V$66),"")),"")</f>
        <v/>
      </c>
      <c r="W176" s="455" t="str">
        <f>IF(ISNUMBER(W133),IF(W$38=3,IF($C176&lt;(W$46+1),VLOOKUP(W133,$B$62:W$64,W$18+2),VLOOKUP(W133,$B$62:W$64,W$18+2)+W$66),IF(W$38=2,IF($C176&lt;(W$48+1),W$52,W$52+W$66),"")),"")</f>
        <v/>
      </c>
      <c r="X176" s="455" t="str">
        <f>IF(ISNUMBER(X133),IF(X$38=3,IF($C176&lt;(X$46+1),VLOOKUP(X133,$B$62:X$64,X$18+2),VLOOKUP(X133,$B$62:X$64,X$18+2)+X$66),IF(X$38=2,IF($C176&lt;(X$48+1),X$52,X$52+X$66),"")),"")</f>
        <v/>
      </c>
    </row>
    <row r="177" spans="1:24" x14ac:dyDescent="0.2">
      <c r="A177" s="442"/>
      <c r="B177" s="476"/>
      <c r="C177" s="470">
        <v>22</v>
      </c>
      <c r="D177" s="455" t="str">
        <f t="shared" si="21"/>
        <v/>
      </c>
      <c r="E177" s="455" t="str">
        <f>IF(ISNUMBER(E134),IF(E$38=3,IF($C177&lt;(E$46+1),VLOOKUP(E134,$B$62:E$64,E$18+2),VLOOKUP(E134,$B$62:E$64,E$18+2)+E$66),IF(E$38=2,IF($C177&lt;(E$48+1),E$52,E$52+E$66),"")),"")</f>
        <v/>
      </c>
      <c r="F177" s="455" t="str">
        <f>IF(ISNUMBER(F134),IF(F$38=3,IF($C177&lt;(F$46+1),VLOOKUP(F134,$B$62:F$64,F$18+2),VLOOKUP(F134,$B$62:F$64,F$18+2)+F$66),IF(F$38=2,IF($C177&lt;(F$48+1),F$52,F$52+F$66),"")),"")</f>
        <v/>
      </c>
      <c r="G177" s="455" t="str">
        <f>IF(ISNUMBER(G134),IF(G$38=3,IF($C177&lt;(G$46+1),VLOOKUP(G134,$B$62:G$64,G$18+2),VLOOKUP(G134,$B$62:G$64,G$18+2)+G$66),IF(G$38=2,IF($C177&lt;(G$48+1),G$52,G$52+G$66),"")),"")</f>
        <v/>
      </c>
      <c r="H177" s="455" t="str">
        <f>IF(ISNUMBER(H134),IF(H$38=3,IF($C177&lt;(H$46+1),VLOOKUP(H134,$B$62:H$64,H$18+2),VLOOKUP(H134,$B$62:H$64,H$18+2)+H$66),IF(H$38=2,IF($C177&lt;(H$48+1),H$52,H$52+H$66),"")),"")</f>
        <v/>
      </c>
      <c r="I177" s="455" t="str">
        <f>IF(ISNUMBER(I134),IF(I$38=3,IF($C177&lt;(I$46+1),VLOOKUP(I134,$B$62:I$64,I$18+2),VLOOKUP(I134,$B$62:I$64,I$18+2)+I$66),IF(I$38=2,IF($C177&lt;(I$48+1),I$52,I$52+I$66),"")),"")</f>
        <v/>
      </c>
      <c r="J177" s="455" t="str">
        <f>IF(ISNUMBER(J134),IF(J$38=3,IF($C177&lt;(J$46+1),VLOOKUP(J134,$B$62:J$64,J$18+2),VLOOKUP(J134,$B$62:J$64,J$18+2)+J$66),IF(J$38=2,IF($C177&lt;(J$48+1),J$52,J$52+J$66),"")),"")</f>
        <v/>
      </c>
      <c r="K177" s="455" t="str">
        <f>IF(ISNUMBER(K134),IF(K$38=3,IF($C177&lt;(K$46+1),VLOOKUP(K134,$B$62:K$64,K$18+2),VLOOKUP(K134,$B$62:K$64,K$18+2)+K$66),IF(K$38=2,IF($C177&lt;(K$48+1),K$52,K$52+K$66),"")),"")</f>
        <v/>
      </c>
      <c r="L177" s="455" t="str">
        <f>IF(ISNUMBER(L134),IF(L$38=3,IF($C177&lt;(L$46+1),VLOOKUP(L134,$B$62:L$64,L$18+2),VLOOKUP(L134,$B$62:L$64,L$18+2)+L$66),IF(L$38=2,IF($C177&lt;(L$48+1),L$52,L$52+L$66),"")),"")</f>
        <v/>
      </c>
      <c r="M177" s="455" t="str">
        <f>IF(ISNUMBER(M134),IF(M$38=3,IF($C177&lt;(M$46+1),VLOOKUP(M134,$B$62:M$64,M$18+2),VLOOKUP(M134,$B$62:M$64,M$18+2)+M$66),IF(M$38=2,IF($C177&lt;(M$48+1),M$52,M$52+M$66),"")),"")</f>
        <v/>
      </c>
      <c r="N177" s="455" t="str">
        <f>IF(ISNUMBER(N134),IF(N$38=3,IF($C177&lt;(N$46+1),VLOOKUP(N134,$B$62:N$64,N$18+2),VLOOKUP(N134,$B$62:N$64,N$18+2)+N$66),IF(N$38=2,IF($C177&lt;(N$48+1),N$52,N$52+N$66),"")),"")</f>
        <v/>
      </c>
      <c r="O177" s="455" t="str">
        <f>IF(ISNUMBER(O134),IF(O$38=3,IF($C177&lt;(O$46+1),VLOOKUP(O134,$B$62:O$64,O$18+2),VLOOKUP(O134,$B$62:O$64,O$18+2)+O$66),IF(O$38=2,IF($C177&lt;(O$48+1),O$52,O$52+O$66),"")),"")</f>
        <v/>
      </c>
      <c r="P177" s="455" t="str">
        <f>IF(ISNUMBER(P134),IF(P$38=3,IF($C177&lt;(P$46+1),VLOOKUP(P134,$B$62:P$64,P$18+2),VLOOKUP(P134,$B$62:P$64,P$18+2)+P$66),IF(P$38=2,IF($C177&lt;(P$48+1),P$52,P$52+P$66),"")),"")</f>
        <v/>
      </c>
      <c r="Q177" s="455" t="str">
        <f>IF(ISNUMBER(Q134),IF(Q$38=3,IF($C177&lt;(Q$46+1),VLOOKUP(Q134,$B$62:Q$64,Q$18+2),VLOOKUP(Q134,$B$62:Q$64,Q$18+2)+Q$66),IF(Q$38=2,IF($C177&lt;(Q$48+1),Q$52,Q$52+Q$66),"")),"")</f>
        <v/>
      </c>
      <c r="R177" s="455" t="str">
        <f>IF(ISNUMBER(R134),IF(R$38=3,IF($C177&lt;(R$46+1),VLOOKUP(R134,$B$62:R$64,R$18+2),VLOOKUP(R134,$B$62:R$64,R$18+2)+R$66),IF(R$38=2,IF($C177&lt;(R$48+1),R$52,R$52+R$66),"")),"")</f>
        <v/>
      </c>
      <c r="S177" s="455" t="str">
        <f>IF(ISNUMBER(S134),IF(S$38=3,IF($C177&lt;(S$46+1),VLOOKUP(S134,$B$62:S$64,S$18+2),VLOOKUP(S134,$B$62:S$64,S$18+2)+S$66),IF(S$38=2,IF($C177&lt;(S$48+1),S$52,S$52+S$66),"")),"")</f>
        <v/>
      </c>
      <c r="T177" s="455" t="str">
        <f>IF(ISNUMBER(T134),IF(T$38=3,IF($C177&lt;(T$46+1),VLOOKUP(T134,$B$62:T$64,T$18+2),VLOOKUP(T134,$B$62:T$64,T$18+2)+T$66),IF(T$38=2,IF($C177&lt;(T$48+1),T$52,T$52+T$66),"")),"")</f>
        <v/>
      </c>
      <c r="U177" s="455" t="str">
        <f>IF(ISNUMBER(U134),IF(U$38=3,IF($C177&lt;(U$46+1),VLOOKUP(U134,$B$62:U$64,U$18+2),VLOOKUP(U134,$B$62:U$64,U$18+2)+U$66),IF(U$38=2,IF($C177&lt;(U$48+1),U$52,U$52+U$66),"")),"")</f>
        <v/>
      </c>
      <c r="V177" s="455" t="str">
        <f>IF(ISNUMBER(V134),IF(V$38=3,IF($C177&lt;(V$46+1),VLOOKUP(V134,$B$62:V$64,V$18+2),VLOOKUP(V134,$B$62:V$64,V$18+2)+V$66),IF(V$38=2,IF($C177&lt;(V$48+1),V$52,V$52+V$66),"")),"")</f>
        <v/>
      </c>
      <c r="W177" s="455" t="str">
        <f>IF(ISNUMBER(W134),IF(W$38=3,IF($C177&lt;(W$46+1),VLOOKUP(W134,$B$62:W$64,W$18+2),VLOOKUP(W134,$B$62:W$64,W$18+2)+W$66),IF(W$38=2,IF($C177&lt;(W$48+1),W$52,W$52+W$66),"")),"")</f>
        <v/>
      </c>
      <c r="X177" s="455" t="str">
        <f>IF(ISNUMBER(X134),IF(X$38=3,IF($C177&lt;(X$46+1),VLOOKUP(X134,$B$62:X$64,X$18+2),VLOOKUP(X134,$B$62:X$64,X$18+2)+X$66),IF(X$38=2,IF($C177&lt;(X$48+1),X$52,X$52+X$66),"")),"")</f>
        <v/>
      </c>
    </row>
    <row r="178" spans="1:24" x14ac:dyDescent="0.2">
      <c r="A178" s="442"/>
      <c r="B178" s="476"/>
      <c r="C178" s="470">
        <v>23</v>
      </c>
      <c r="D178" s="455" t="str">
        <f t="shared" si="21"/>
        <v/>
      </c>
      <c r="E178" s="455" t="str">
        <f>IF(ISNUMBER(E135),IF(E$38=3,IF($C178&lt;(E$46+1),VLOOKUP(E135,$B$62:E$64,E$18+2),VLOOKUP(E135,$B$62:E$64,E$18+2)+E$66),IF(E$38=2,IF($C178&lt;(E$48+1),E$52,E$52+E$66),"")),"")</f>
        <v/>
      </c>
      <c r="F178" s="455" t="str">
        <f>IF(ISNUMBER(F135),IF(F$38=3,IF($C178&lt;(F$46+1),VLOOKUP(F135,$B$62:F$64,F$18+2),VLOOKUP(F135,$B$62:F$64,F$18+2)+F$66),IF(F$38=2,IF($C178&lt;(F$48+1),F$52,F$52+F$66),"")),"")</f>
        <v/>
      </c>
      <c r="G178" s="455" t="str">
        <f>IF(ISNUMBER(G135),IF(G$38=3,IF($C178&lt;(G$46+1),VLOOKUP(G135,$B$62:G$64,G$18+2),VLOOKUP(G135,$B$62:G$64,G$18+2)+G$66),IF(G$38=2,IF($C178&lt;(G$48+1),G$52,G$52+G$66),"")),"")</f>
        <v/>
      </c>
      <c r="H178" s="455" t="str">
        <f>IF(ISNUMBER(H135),IF(H$38=3,IF($C178&lt;(H$46+1),VLOOKUP(H135,$B$62:H$64,H$18+2),VLOOKUP(H135,$B$62:H$64,H$18+2)+H$66),IF(H$38=2,IF($C178&lt;(H$48+1),H$52,H$52+H$66),"")),"")</f>
        <v/>
      </c>
      <c r="I178" s="455" t="str">
        <f>IF(ISNUMBER(I135),IF(I$38=3,IF($C178&lt;(I$46+1),VLOOKUP(I135,$B$62:I$64,I$18+2),VLOOKUP(I135,$B$62:I$64,I$18+2)+I$66),IF(I$38=2,IF($C178&lt;(I$48+1),I$52,I$52+I$66),"")),"")</f>
        <v/>
      </c>
      <c r="J178" s="455" t="str">
        <f>IF(ISNUMBER(J135),IF(J$38=3,IF($C178&lt;(J$46+1),VLOOKUP(J135,$B$62:J$64,J$18+2),VLOOKUP(J135,$B$62:J$64,J$18+2)+J$66),IF(J$38=2,IF($C178&lt;(J$48+1),J$52,J$52+J$66),"")),"")</f>
        <v/>
      </c>
      <c r="K178" s="455" t="str">
        <f>IF(ISNUMBER(K135),IF(K$38=3,IF($C178&lt;(K$46+1),VLOOKUP(K135,$B$62:K$64,K$18+2),VLOOKUP(K135,$B$62:K$64,K$18+2)+K$66),IF(K$38=2,IF($C178&lt;(K$48+1),K$52,K$52+K$66),"")),"")</f>
        <v/>
      </c>
      <c r="L178" s="455" t="str">
        <f>IF(ISNUMBER(L135),IF(L$38=3,IF($C178&lt;(L$46+1),VLOOKUP(L135,$B$62:L$64,L$18+2),VLOOKUP(L135,$B$62:L$64,L$18+2)+L$66),IF(L$38=2,IF($C178&lt;(L$48+1),L$52,L$52+L$66),"")),"")</f>
        <v/>
      </c>
      <c r="M178" s="455" t="str">
        <f>IF(ISNUMBER(M135),IF(M$38=3,IF($C178&lt;(M$46+1),VLOOKUP(M135,$B$62:M$64,M$18+2),VLOOKUP(M135,$B$62:M$64,M$18+2)+M$66),IF(M$38=2,IF($C178&lt;(M$48+1),M$52,M$52+M$66),"")),"")</f>
        <v/>
      </c>
      <c r="N178" s="455" t="str">
        <f>IF(ISNUMBER(N135),IF(N$38=3,IF($C178&lt;(N$46+1),VLOOKUP(N135,$B$62:N$64,N$18+2),VLOOKUP(N135,$B$62:N$64,N$18+2)+N$66),IF(N$38=2,IF($C178&lt;(N$48+1),N$52,N$52+N$66),"")),"")</f>
        <v/>
      </c>
      <c r="O178" s="455" t="str">
        <f>IF(ISNUMBER(O135),IF(O$38=3,IF($C178&lt;(O$46+1),VLOOKUP(O135,$B$62:O$64,O$18+2),VLOOKUP(O135,$B$62:O$64,O$18+2)+O$66),IF(O$38=2,IF($C178&lt;(O$48+1),O$52,O$52+O$66),"")),"")</f>
        <v/>
      </c>
      <c r="P178" s="455" t="str">
        <f>IF(ISNUMBER(P135),IF(P$38=3,IF($C178&lt;(P$46+1),VLOOKUP(P135,$B$62:P$64,P$18+2),VLOOKUP(P135,$B$62:P$64,P$18+2)+P$66),IF(P$38=2,IF($C178&lt;(P$48+1),P$52,P$52+P$66),"")),"")</f>
        <v/>
      </c>
      <c r="Q178" s="455" t="str">
        <f>IF(ISNUMBER(Q135),IF(Q$38=3,IF($C178&lt;(Q$46+1),VLOOKUP(Q135,$B$62:Q$64,Q$18+2),VLOOKUP(Q135,$B$62:Q$64,Q$18+2)+Q$66),IF(Q$38=2,IF($C178&lt;(Q$48+1),Q$52,Q$52+Q$66),"")),"")</f>
        <v/>
      </c>
      <c r="R178" s="455" t="str">
        <f>IF(ISNUMBER(R135),IF(R$38=3,IF($C178&lt;(R$46+1),VLOOKUP(R135,$B$62:R$64,R$18+2),VLOOKUP(R135,$B$62:R$64,R$18+2)+R$66),IF(R$38=2,IF($C178&lt;(R$48+1),R$52,R$52+R$66),"")),"")</f>
        <v/>
      </c>
      <c r="S178" s="455" t="str">
        <f>IF(ISNUMBER(S135),IF(S$38=3,IF($C178&lt;(S$46+1),VLOOKUP(S135,$B$62:S$64,S$18+2),VLOOKUP(S135,$B$62:S$64,S$18+2)+S$66),IF(S$38=2,IF($C178&lt;(S$48+1),S$52,S$52+S$66),"")),"")</f>
        <v/>
      </c>
      <c r="T178" s="455" t="str">
        <f>IF(ISNUMBER(T135),IF(T$38=3,IF($C178&lt;(T$46+1),VLOOKUP(T135,$B$62:T$64,T$18+2),VLOOKUP(T135,$B$62:T$64,T$18+2)+T$66),IF(T$38=2,IF($C178&lt;(T$48+1),T$52,T$52+T$66),"")),"")</f>
        <v/>
      </c>
      <c r="U178" s="455" t="str">
        <f>IF(ISNUMBER(U135),IF(U$38=3,IF($C178&lt;(U$46+1),VLOOKUP(U135,$B$62:U$64,U$18+2),VLOOKUP(U135,$B$62:U$64,U$18+2)+U$66),IF(U$38=2,IF($C178&lt;(U$48+1),U$52,U$52+U$66),"")),"")</f>
        <v/>
      </c>
      <c r="V178" s="455" t="str">
        <f>IF(ISNUMBER(V135),IF(V$38=3,IF($C178&lt;(V$46+1),VLOOKUP(V135,$B$62:V$64,V$18+2),VLOOKUP(V135,$B$62:V$64,V$18+2)+V$66),IF(V$38=2,IF($C178&lt;(V$48+1),V$52,V$52+V$66),"")),"")</f>
        <v/>
      </c>
      <c r="W178" s="455" t="str">
        <f>IF(ISNUMBER(W135),IF(W$38=3,IF($C178&lt;(W$46+1),VLOOKUP(W135,$B$62:W$64,W$18+2),VLOOKUP(W135,$B$62:W$64,W$18+2)+W$66),IF(W$38=2,IF($C178&lt;(W$48+1),W$52,W$52+W$66),"")),"")</f>
        <v/>
      </c>
      <c r="X178" s="455" t="str">
        <f>IF(ISNUMBER(X135),IF(X$38=3,IF($C178&lt;(X$46+1),VLOOKUP(X135,$B$62:X$64,X$18+2),VLOOKUP(X135,$B$62:X$64,X$18+2)+X$66),IF(X$38=2,IF($C178&lt;(X$48+1),X$52,X$52+X$66),"")),"")</f>
        <v/>
      </c>
    </row>
    <row r="179" spans="1:24" x14ac:dyDescent="0.2">
      <c r="A179" s="442"/>
      <c r="B179" s="476"/>
      <c r="C179" s="470">
        <v>24</v>
      </c>
      <c r="D179" s="455" t="str">
        <f t="shared" si="21"/>
        <v/>
      </c>
      <c r="E179" s="455" t="str">
        <f>IF(ISNUMBER(E136),IF(E$38=3,IF($C179&lt;(E$46+1),VLOOKUP(E136,$B$62:E$64,E$18+2),VLOOKUP(E136,$B$62:E$64,E$18+2)+E$66),IF(E$38=2,IF($C179&lt;(E$48+1),E$52,E$52+E$66),"")),"")</f>
        <v/>
      </c>
      <c r="F179" s="455" t="str">
        <f>IF(ISNUMBER(F136),IF(F$38=3,IF($C179&lt;(F$46+1),VLOOKUP(F136,$B$62:F$64,F$18+2),VLOOKUP(F136,$B$62:F$64,F$18+2)+F$66),IF(F$38=2,IF($C179&lt;(F$48+1),F$52,F$52+F$66),"")),"")</f>
        <v/>
      </c>
      <c r="G179" s="455" t="str">
        <f>IF(ISNUMBER(G136),IF(G$38=3,IF($C179&lt;(G$46+1),VLOOKUP(G136,$B$62:G$64,G$18+2),VLOOKUP(G136,$B$62:G$64,G$18+2)+G$66),IF(G$38=2,IF($C179&lt;(G$48+1),G$52,G$52+G$66),"")),"")</f>
        <v/>
      </c>
      <c r="H179" s="455" t="str">
        <f>IF(ISNUMBER(H136),IF(H$38=3,IF($C179&lt;(H$46+1),VLOOKUP(H136,$B$62:H$64,H$18+2),VLOOKUP(H136,$B$62:H$64,H$18+2)+H$66),IF(H$38=2,IF($C179&lt;(H$48+1),H$52,H$52+H$66),"")),"")</f>
        <v/>
      </c>
      <c r="I179" s="455" t="str">
        <f>IF(ISNUMBER(I136),IF(I$38=3,IF($C179&lt;(I$46+1),VLOOKUP(I136,$B$62:I$64,I$18+2),VLOOKUP(I136,$B$62:I$64,I$18+2)+I$66),IF(I$38=2,IF($C179&lt;(I$48+1),I$52,I$52+I$66),"")),"")</f>
        <v/>
      </c>
      <c r="J179" s="455" t="str">
        <f>IF(ISNUMBER(J136),IF(J$38=3,IF($C179&lt;(J$46+1),VLOOKUP(J136,$B$62:J$64,J$18+2),VLOOKUP(J136,$B$62:J$64,J$18+2)+J$66),IF(J$38=2,IF($C179&lt;(J$48+1),J$52,J$52+J$66),"")),"")</f>
        <v/>
      </c>
      <c r="K179" s="455" t="str">
        <f>IF(ISNUMBER(K136),IF(K$38=3,IF($C179&lt;(K$46+1),VLOOKUP(K136,$B$62:K$64,K$18+2),VLOOKUP(K136,$B$62:K$64,K$18+2)+K$66),IF(K$38=2,IF($C179&lt;(K$48+1),K$52,K$52+K$66),"")),"")</f>
        <v/>
      </c>
      <c r="L179" s="455" t="str">
        <f>IF(ISNUMBER(L136),IF(L$38=3,IF($C179&lt;(L$46+1),VLOOKUP(L136,$B$62:L$64,L$18+2),VLOOKUP(L136,$B$62:L$64,L$18+2)+L$66),IF(L$38=2,IF($C179&lt;(L$48+1),L$52,L$52+L$66),"")),"")</f>
        <v/>
      </c>
      <c r="M179" s="455" t="str">
        <f>IF(ISNUMBER(M136),IF(M$38=3,IF($C179&lt;(M$46+1),VLOOKUP(M136,$B$62:M$64,M$18+2),VLOOKUP(M136,$B$62:M$64,M$18+2)+M$66),IF(M$38=2,IF($C179&lt;(M$48+1),M$52,M$52+M$66),"")),"")</f>
        <v/>
      </c>
      <c r="N179" s="455" t="str">
        <f>IF(ISNUMBER(N136),IF(N$38=3,IF($C179&lt;(N$46+1),VLOOKUP(N136,$B$62:N$64,N$18+2),VLOOKUP(N136,$B$62:N$64,N$18+2)+N$66),IF(N$38=2,IF($C179&lt;(N$48+1),N$52,N$52+N$66),"")),"")</f>
        <v/>
      </c>
      <c r="O179" s="455" t="str">
        <f>IF(ISNUMBER(O136),IF(O$38=3,IF($C179&lt;(O$46+1),VLOOKUP(O136,$B$62:O$64,O$18+2),VLOOKUP(O136,$B$62:O$64,O$18+2)+O$66),IF(O$38=2,IF($C179&lt;(O$48+1),O$52,O$52+O$66),"")),"")</f>
        <v/>
      </c>
      <c r="P179" s="455" t="str">
        <f>IF(ISNUMBER(P136),IF(P$38=3,IF($C179&lt;(P$46+1),VLOOKUP(P136,$B$62:P$64,P$18+2),VLOOKUP(P136,$B$62:P$64,P$18+2)+P$66),IF(P$38=2,IF($C179&lt;(P$48+1),P$52,P$52+P$66),"")),"")</f>
        <v/>
      </c>
      <c r="Q179" s="455" t="str">
        <f>IF(ISNUMBER(Q136),IF(Q$38=3,IF($C179&lt;(Q$46+1),VLOOKUP(Q136,$B$62:Q$64,Q$18+2),VLOOKUP(Q136,$B$62:Q$64,Q$18+2)+Q$66),IF(Q$38=2,IF($C179&lt;(Q$48+1),Q$52,Q$52+Q$66),"")),"")</f>
        <v/>
      </c>
      <c r="R179" s="455" t="str">
        <f>IF(ISNUMBER(R136),IF(R$38=3,IF($C179&lt;(R$46+1),VLOOKUP(R136,$B$62:R$64,R$18+2),VLOOKUP(R136,$B$62:R$64,R$18+2)+R$66),IF(R$38=2,IF($C179&lt;(R$48+1),R$52,R$52+R$66),"")),"")</f>
        <v/>
      </c>
      <c r="S179" s="455" t="str">
        <f>IF(ISNUMBER(S136),IF(S$38=3,IF($C179&lt;(S$46+1),VLOOKUP(S136,$B$62:S$64,S$18+2),VLOOKUP(S136,$B$62:S$64,S$18+2)+S$66),IF(S$38=2,IF($C179&lt;(S$48+1),S$52,S$52+S$66),"")),"")</f>
        <v/>
      </c>
      <c r="T179" s="455" t="str">
        <f>IF(ISNUMBER(T136),IF(T$38=3,IF($C179&lt;(T$46+1),VLOOKUP(T136,$B$62:T$64,T$18+2),VLOOKUP(T136,$B$62:T$64,T$18+2)+T$66),IF(T$38=2,IF($C179&lt;(T$48+1),T$52,T$52+T$66),"")),"")</f>
        <v/>
      </c>
      <c r="U179" s="455" t="str">
        <f>IF(ISNUMBER(U136),IF(U$38=3,IF($C179&lt;(U$46+1),VLOOKUP(U136,$B$62:U$64,U$18+2),VLOOKUP(U136,$B$62:U$64,U$18+2)+U$66),IF(U$38=2,IF($C179&lt;(U$48+1),U$52,U$52+U$66),"")),"")</f>
        <v/>
      </c>
      <c r="V179" s="455" t="str">
        <f>IF(ISNUMBER(V136),IF(V$38=3,IF($C179&lt;(V$46+1),VLOOKUP(V136,$B$62:V$64,V$18+2),VLOOKUP(V136,$B$62:V$64,V$18+2)+V$66),IF(V$38=2,IF($C179&lt;(V$48+1),V$52,V$52+V$66),"")),"")</f>
        <v/>
      </c>
      <c r="W179" s="455" t="str">
        <f>IF(ISNUMBER(W136),IF(W$38=3,IF($C179&lt;(W$46+1),VLOOKUP(W136,$B$62:W$64,W$18+2),VLOOKUP(W136,$B$62:W$64,W$18+2)+W$66),IF(W$38=2,IF($C179&lt;(W$48+1),W$52,W$52+W$66),"")),"")</f>
        <v/>
      </c>
      <c r="X179" s="455" t="str">
        <f>IF(ISNUMBER(X136),IF(X$38=3,IF($C179&lt;(X$46+1),VLOOKUP(X136,$B$62:X$64,X$18+2),VLOOKUP(X136,$B$62:X$64,X$18+2)+X$66),IF(X$38=2,IF($C179&lt;(X$48+1),X$52,X$52+X$66),"")),"")</f>
        <v/>
      </c>
    </row>
    <row r="180" spans="1:24" x14ac:dyDescent="0.2">
      <c r="A180" s="442"/>
      <c r="B180" s="476"/>
      <c r="C180" s="470">
        <v>25</v>
      </c>
      <c r="D180" s="455" t="str">
        <f t="shared" si="21"/>
        <v/>
      </c>
      <c r="E180" s="455" t="str">
        <f>IF(ISNUMBER(E137),IF(E$38=3,IF($C180&lt;(E$46+1),VLOOKUP(E137,$B$62:E$64,E$18+2),VLOOKUP(E137,$B$62:E$64,E$18+2)+E$66),IF(E$38=2,IF($C180&lt;(E$48+1),E$52,E$52+E$66),"")),"")</f>
        <v/>
      </c>
      <c r="F180" s="455" t="str">
        <f>IF(ISNUMBER(F137),IF(F$38=3,IF($C180&lt;(F$46+1),VLOOKUP(F137,$B$62:F$64,F$18+2),VLOOKUP(F137,$B$62:F$64,F$18+2)+F$66),IF(F$38=2,IF($C180&lt;(F$48+1),F$52,F$52+F$66),"")),"")</f>
        <v/>
      </c>
      <c r="G180" s="455" t="str">
        <f>IF(ISNUMBER(G137),IF(G$38=3,IF($C180&lt;(G$46+1),VLOOKUP(G137,$B$62:G$64,G$18+2),VLOOKUP(G137,$B$62:G$64,G$18+2)+G$66),IF(G$38=2,IF($C180&lt;(G$48+1),G$52,G$52+G$66),"")),"")</f>
        <v/>
      </c>
      <c r="H180" s="455" t="str">
        <f>IF(ISNUMBER(H137),IF(H$38=3,IF($C180&lt;(H$46+1),VLOOKUP(H137,$B$62:H$64,H$18+2),VLOOKUP(H137,$B$62:H$64,H$18+2)+H$66),IF(H$38=2,IF($C180&lt;(H$48+1),H$52,H$52+H$66),"")),"")</f>
        <v/>
      </c>
      <c r="I180" s="455" t="str">
        <f>IF(ISNUMBER(I137),IF(I$38=3,IF($C180&lt;(I$46+1),VLOOKUP(I137,$B$62:I$64,I$18+2),VLOOKUP(I137,$B$62:I$64,I$18+2)+I$66),IF(I$38=2,IF($C180&lt;(I$48+1),I$52,I$52+I$66),"")),"")</f>
        <v/>
      </c>
      <c r="J180" s="455" t="str">
        <f>IF(ISNUMBER(J137),IF(J$38=3,IF($C180&lt;(J$46+1),VLOOKUP(J137,$B$62:J$64,J$18+2),VLOOKUP(J137,$B$62:J$64,J$18+2)+J$66),IF(J$38=2,IF($C180&lt;(J$48+1),J$52,J$52+J$66),"")),"")</f>
        <v/>
      </c>
      <c r="K180" s="455" t="str">
        <f>IF(ISNUMBER(K137),IF(K$38=3,IF($C180&lt;(K$46+1),VLOOKUP(K137,$B$62:K$64,K$18+2),VLOOKUP(K137,$B$62:K$64,K$18+2)+K$66),IF(K$38=2,IF($C180&lt;(K$48+1),K$52,K$52+K$66),"")),"")</f>
        <v/>
      </c>
      <c r="L180" s="455" t="str">
        <f>IF(ISNUMBER(L137),IF(L$38=3,IF($C180&lt;(L$46+1),VLOOKUP(L137,$B$62:L$64,L$18+2),VLOOKUP(L137,$B$62:L$64,L$18+2)+L$66),IF(L$38=2,IF($C180&lt;(L$48+1),L$52,L$52+L$66),"")),"")</f>
        <v/>
      </c>
      <c r="M180" s="455" t="str">
        <f>IF(ISNUMBER(M137),IF(M$38=3,IF($C180&lt;(M$46+1),VLOOKUP(M137,$B$62:M$64,M$18+2),VLOOKUP(M137,$B$62:M$64,M$18+2)+M$66),IF(M$38=2,IF($C180&lt;(M$48+1),M$52,M$52+M$66),"")),"")</f>
        <v/>
      </c>
      <c r="N180" s="455" t="str">
        <f>IF(ISNUMBER(N137),IF(N$38=3,IF($C180&lt;(N$46+1),VLOOKUP(N137,$B$62:N$64,N$18+2),VLOOKUP(N137,$B$62:N$64,N$18+2)+N$66),IF(N$38=2,IF($C180&lt;(N$48+1),N$52,N$52+N$66),"")),"")</f>
        <v/>
      </c>
      <c r="O180" s="455" t="str">
        <f>IF(ISNUMBER(O137),IF(O$38=3,IF($C180&lt;(O$46+1),VLOOKUP(O137,$B$62:O$64,O$18+2),VLOOKUP(O137,$B$62:O$64,O$18+2)+O$66),IF(O$38=2,IF($C180&lt;(O$48+1),O$52,O$52+O$66),"")),"")</f>
        <v/>
      </c>
      <c r="P180" s="455" t="str">
        <f>IF(ISNUMBER(P137),IF(P$38=3,IF($C180&lt;(P$46+1),VLOOKUP(P137,$B$62:P$64,P$18+2),VLOOKUP(P137,$B$62:P$64,P$18+2)+P$66),IF(P$38=2,IF($C180&lt;(P$48+1),P$52,P$52+P$66),"")),"")</f>
        <v/>
      </c>
      <c r="Q180" s="455" t="str">
        <f>IF(ISNUMBER(Q137),IF(Q$38=3,IF($C180&lt;(Q$46+1),VLOOKUP(Q137,$B$62:Q$64,Q$18+2),VLOOKUP(Q137,$B$62:Q$64,Q$18+2)+Q$66),IF(Q$38=2,IF($C180&lt;(Q$48+1),Q$52,Q$52+Q$66),"")),"")</f>
        <v/>
      </c>
      <c r="R180" s="455" t="str">
        <f>IF(ISNUMBER(R137),IF(R$38=3,IF($C180&lt;(R$46+1),VLOOKUP(R137,$B$62:R$64,R$18+2),VLOOKUP(R137,$B$62:R$64,R$18+2)+R$66),IF(R$38=2,IF($C180&lt;(R$48+1),R$52,R$52+R$66),"")),"")</f>
        <v/>
      </c>
      <c r="S180" s="455" t="str">
        <f>IF(ISNUMBER(S137),IF(S$38=3,IF($C180&lt;(S$46+1),VLOOKUP(S137,$B$62:S$64,S$18+2),VLOOKUP(S137,$B$62:S$64,S$18+2)+S$66),IF(S$38=2,IF($C180&lt;(S$48+1),S$52,S$52+S$66),"")),"")</f>
        <v/>
      </c>
      <c r="T180" s="455" t="str">
        <f>IF(ISNUMBER(T137),IF(T$38=3,IF($C180&lt;(T$46+1),VLOOKUP(T137,$B$62:T$64,T$18+2),VLOOKUP(T137,$B$62:T$64,T$18+2)+T$66),IF(T$38=2,IF($C180&lt;(T$48+1),T$52,T$52+T$66),"")),"")</f>
        <v/>
      </c>
      <c r="U180" s="455" t="str">
        <f>IF(ISNUMBER(U137),IF(U$38=3,IF($C180&lt;(U$46+1),VLOOKUP(U137,$B$62:U$64,U$18+2),VLOOKUP(U137,$B$62:U$64,U$18+2)+U$66),IF(U$38=2,IF($C180&lt;(U$48+1),U$52,U$52+U$66),"")),"")</f>
        <v/>
      </c>
      <c r="V180" s="455" t="str">
        <f>IF(ISNUMBER(V137),IF(V$38=3,IF($C180&lt;(V$46+1),VLOOKUP(V137,$B$62:V$64,V$18+2),VLOOKUP(V137,$B$62:V$64,V$18+2)+V$66),IF(V$38=2,IF($C180&lt;(V$48+1),V$52,V$52+V$66),"")),"")</f>
        <v/>
      </c>
      <c r="W180" s="455" t="str">
        <f>IF(ISNUMBER(W137),IF(W$38=3,IF($C180&lt;(W$46+1),VLOOKUP(W137,$B$62:W$64,W$18+2),VLOOKUP(W137,$B$62:W$64,W$18+2)+W$66),IF(W$38=2,IF($C180&lt;(W$48+1),W$52,W$52+W$66),"")),"")</f>
        <v/>
      </c>
      <c r="X180" s="455" t="str">
        <f>IF(ISNUMBER(X137),IF(X$38=3,IF($C180&lt;(X$46+1),VLOOKUP(X137,$B$62:X$64,X$18+2),VLOOKUP(X137,$B$62:X$64,X$18+2)+X$66),IF(X$38=2,IF($C180&lt;(X$48+1),X$52,X$52+X$66),"")),"")</f>
        <v/>
      </c>
    </row>
    <row r="181" spans="1:24" x14ac:dyDescent="0.2">
      <c r="A181" s="442"/>
      <c r="B181" s="476"/>
      <c r="C181" s="470">
        <v>26</v>
      </c>
      <c r="D181" s="455" t="str">
        <f t="shared" si="21"/>
        <v/>
      </c>
      <c r="E181" s="455" t="str">
        <f>IF(ISNUMBER(E138),IF(E$38=3,IF($C181&lt;(E$46+1),VLOOKUP(E138,$B$62:E$64,E$18+2),VLOOKUP(E138,$B$62:E$64,E$18+2)+E$66),IF(E$38=2,IF($C181&lt;(E$48+1),E$52,E$52+E$66),"")),"")</f>
        <v/>
      </c>
      <c r="F181" s="455" t="str">
        <f>IF(ISNUMBER(F138),IF(F$38=3,IF($C181&lt;(F$46+1),VLOOKUP(F138,$B$62:F$64,F$18+2),VLOOKUP(F138,$B$62:F$64,F$18+2)+F$66),IF(F$38=2,IF($C181&lt;(F$48+1),F$52,F$52+F$66),"")),"")</f>
        <v/>
      </c>
      <c r="G181" s="455" t="str">
        <f>IF(ISNUMBER(G138),IF(G$38=3,IF($C181&lt;(G$46+1),VLOOKUP(G138,$B$62:G$64,G$18+2),VLOOKUP(G138,$B$62:G$64,G$18+2)+G$66),IF(G$38=2,IF($C181&lt;(G$48+1),G$52,G$52+G$66),"")),"")</f>
        <v/>
      </c>
      <c r="H181" s="455" t="str">
        <f>IF(ISNUMBER(H138),IF(H$38=3,IF($C181&lt;(H$46+1),VLOOKUP(H138,$B$62:H$64,H$18+2),VLOOKUP(H138,$B$62:H$64,H$18+2)+H$66),IF(H$38=2,IF($C181&lt;(H$48+1),H$52,H$52+H$66),"")),"")</f>
        <v/>
      </c>
      <c r="I181" s="455" t="str">
        <f>IF(ISNUMBER(I138),IF(I$38=3,IF($C181&lt;(I$46+1),VLOOKUP(I138,$B$62:I$64,I$18+2),VLOOKUP(I138,$B$62:I$64,I$18+2)+I$66),IF(I$38=2,IF($C181&lt;(I$48+1),I$52,I$52+I$66),"")),"")</f>
        <v/>
      </c>
      <c r="J181" s="455" t="str">
        <f>IF(ISNUMBER(J138),IF(J$38=3,IF($C181&lt;(J$46+1),VLOOKUP(J138,$B$62:J$64,J$18+2),VLOOKUP(J138,$B$62:J$64,J$18+2)+J$66),IF(J$38=2,IF($C181&lt;(J$48+1),J$52,J$52+J$66),"")),"")</f>
        <v/>
      </c>
      <c r="K181" s="455" t="str">
        <f>IF(ISNUMBER(K138),IF(K$38=3,IF($C181&lt;(K$46+1),VLOOKUP(K138,$B$62:K$64,K$18+2),VLOOKUP(K138,$B$62:K$64,K$18+2)+K$66),IF(K$38=2,IF($C181&lt;(K$48+1),K$52,K$52+K$66),"")),"")</f>
        <v/>
      </c>
      <c r="L181" s="455" t="str">
        <f>IF(ISNUMBER(L138),IF(L$38=3,IF($C181&lt;(L$46+1),VLOOKUP(L138,$B$62:L$64,L$18+2),VLOOKUP(L138,$B$62:L$64,L$18+2)+L$66),IF(L$38=2,IF($C181&lt;(L$48+1),L$52,L$52+L$66),"")),"")</f>
        <v/>
      </c>
      <c r="M181" s="455" t="str">
        <f>IF(ISNUMBER(M138),IF(M$38=3,IF($C181&lt;(M$46+1),VLOOKUP(M138,$B$62:M$64,M$18+2),VLOOKUP(M138,$B$62:M$64,M$18+2)+M$66),IF(M$38=2,IF($C181&lt;(M$48+1),M$52,M$52+M$66),"")),"")</f>
        <v/>
      </c>
      <c r="N181" s="455" t="str">
        <f>IF(ISNUMBER(N138),IF(N$38=3,IF($C181&lt;(N$46+1),VLOOKUP(N138,$B$62:N$64,N$18+2),VLOOKUP(N138,$B$62:N$64,N$18+2)+N$66),IF(N$38=2,IF($C181&lt;(N$48+1),N$52,N$52+N$66),"")),"")</f>
        <v/>
      </c>
      <c r="O181" s="455" t="str">
        <f>IF(ISNUMBER(O138),IF(O$38=3,IF($C181&lt;(O$46+1),VLOOKUP(O138,$B$62:O$64,O$18+2),VLOOKUP(O138,$B$62:O$64,O$18+2)+O$66),IF(O$38=2,IF($C181&lt;(O$48+1),O$52,O$52+O$66),"")),"")</f>
        <v/>
      </c>
      <c r="P181" s="455" t="str">
        <f>IF(ISNUMBER(P138),IF(P$38=3,IF($C181&lt;(P$46+1),VLOOKUP(P138,$B$62:P$64,P$18+2),VLOOKUP(P138,$B$62:P$64,P$18+2)+P$66),IF(P$38=2,IF($C181&lt;(P$48+1),P$52,P$52+P$66),"")),"")</f>
        <v/>
      </c>
      <c r="Q181" s="455" t="str">
        <f>IF(ISNUMBER(Q138),IF(Q$38=3,IF($C181&lt;(Q$46+1),VLOOKUP(Q138,$B$62:Q$64,Q$18+2),VLOOKUP(Q138,$B$62:Q$64,Q$18+2)+Q$66),IF(Q$38=2,IF($C181&lt;(Q$48+1),Q$52,Q$52+Q$66),"")),"")</f>
        <v/>
      </c>
      <c r="R181" s="455" t="str">
        <f>IF(ISNUMBER(R138),IF(R$38=3,IF($C181&lt;(R$46+1),VLOOKUP(R138,$B$62:R$64,R$18+2),VLOOKUP(R138,$B$62:R$64,R$18+2)+R$66),IF(R$38=2,IF($C181&lt;(R$48+1),R$52,R$52+R$66),"")),"")</f>
        <v/>
      </c>
      <c r="S181" s="455" t="str">
        <f>IF(ISNUMBER(S138),IF(S$38=3,IF($C181&lt;(S$46+1),VLOOKUP(S138,$B$62:S$64,S$18+2),VLOOKUP(S138,$B$62:S$64,S$18+2)+S$66),IF(S$38=2,IF($C181&lt;(S$48+1),S$52,S$52+S$66),"")),"")</f>
        <v/>
      </c>
      <c r="T181" s="455" t="str">
        <f>IF(ISNUMBER(T138),IF(T$38=3,IF($C181&lt;(T$46+1),VLOOKUP(T138,$B$62:T$64,T$18+2),VLOOKUP(T138,$B$62:T$64,T$18+2)+T$66),IF(T$38=2,IF($C181&lt;(T$48+1),T$52,T$52+T$66),"")),"")</f>
        <v/>
      </c>
      <c r="U181" s="455" t="str">
        <f>IF(ISNUMBER(U138),IF(U$38=3,IF($C181&lt;(U$46+1),VLOOKUP(U138,$B$62:U$64,U$18+2),VLOOKUP(U138,$B$62:U$64,U$18+2)+U$66),IF(U$38=2,IF($C181&lt;(U$48+1),U$52,U$52+U$66),"")),"")</f>
        <v/>
      </c>
      <c r="V181" s="455" t="str">
        <f>IF(ISNUMBER(V138),IF(V$38=3,IF($C181&lt;(V$46+1),VLOOKUP(V138,$B$62:V$64,V$18+2),VLOOKUP(V138,$B$62:V$64,V$18+2)+V$66),IF(V$38=2,IF($C181&lt;(V$48+1),V$52,V$52+V$66),"")),"")</f>
        <v/>
      </c>
      <c r="W181" s="455" t="str">
        <f>IF(ISNUMBER(W138),IF(W$38=3,IF($C181&lt;(W$46+1),VLOOKUP(W138,$B$62:W$64,W$18+2),VLOOKUP(W138,$B$62:W$64,W$18+2)+W$66),IF(W$38=2,IF($C181&lt;(W$48+1),W$52,W$52+W$66),"")),"")</f>
        <v/>
      </c>
      <c r="X181" s="455" t="str">
        <f>IF(ISNUMBER(X138),IF(X$38=3,IF($C181&lt;(X$46+1),VLOOKUP(X138,$B$62:X$64,X$18+2),VLOOKUP(X138,$B$62:X$64,X$18+2)+X$66),IF(X$38=2,IF($C181&lt;(X$48+1),X$52,X$52+X$66),"")),"")</f>
        <v/>
      </c>
    </row>
    <row r="182" spans="1:24" x14ac:dyDescent="0.2">
      <c r="A182" s="442"/>
      <c r="B182" s="476"/>
      <c r="C182" s="470">
        <v>27</v>
      </c>
      <c r="D182" s="455" t="str">
        <f t="shared" si="21"/>
        <v/>
      </c>
      <c r="E182" s="455" t="str">
        <f>IF(ISNUMBER(E139),IF(E$38=3,IF($C182&lt;(E$46+1),VLOOKUP(E139,$B$62:E$64,E$18+2),VLOOKUP(E139,$B$62:E$64,E$18+2)+E$66),IF(E$38=2,IF($C182&lt;(E$48+1),E$52,E$52+E$66),"")),"")</f>
        <v/>
      </c>
      <c r="F182" s="455" t="str">
        <f>IF(ISNUMBER(F139),IF(F$38=3,IF($C182&lt;(F$46+1),VLOOKUP(F139,$B$62:F$64,F$18+2),VLOOKUP(F139,$B$62:F$64,F$18+2)+F$66),IF(F$38=2,IF($C182&lt;(F$48+1),F$52,F$52+F$66),"")),"")</f>
        <v/>
      </c>
      <c r="G182" s="455" t="str">
        <f>IF(ISNUMBER(G139),IF(G$38=3,IF($C182&lt;(G$46+1),VLOOKUP(G139,$B$62:G$64,G$18+2),VLOOKUP(G139,$B$62:G$64,G$18+2)+G$66),IF(G$38=2,IF($C182&lt;(G$48+1),G$52,G$52+G$66),"")),"")</f>
        <v/>
      </c>
      <c r="H182" s="455" t="str">
        <f>IF(ISNUMBER(H139),IF(H$38=3,IF($C182&lt;(H$46+1),VLOOKUP(H139,$B$62:H$64,H$18+2),VLOOKUP(H139,$B$62:H$64,H$18+2)+H$66),IF(H$38=2,IF($C182&lt;(H$48+1),H$52,H$52+H$66),"")),"")</f>
        <v/>
      </c>
      <c r="I182" s="455" t="str">
        <f>IF(ISNUMBER(I139),IF(I$38=3,IF($C182&lt;(I$46+1),VLOOKUP(I139,$B$62:I$64,I$18+2),VLOOKUP(I139,$B$62:I$64,I$18+2)+I$66),IF(I$38=2,IF($C182&lt;(I$48+1),I$52,I$52+I$66),"")),"")</f>
        <v/>
      </c>
      <c r="J182" s="455" t="str">
        <f>IF(ISNUMBER(J139),IF(J$38=3,IF($C182&lt;(J$46+1),VLOOKUP(J139,$B$62:J$64,J$18+2),VLOOKUP(J139,$B$62:J$64,J$18+2)+J$66),IF(J$38=2,IF($C182&lt;(J$48+1),J$52,J$52+J$66),"")),"")</f>
        <v/>
      </c>
      <c r="K182" s="455" t="str">
        <f>IF(ISNUMBER(K139),IF(K$38=3,IF($C182&lt;(K$46+1),VLOOKUP(K139,$B$62:K$64,K$18+2),VLOOKUP(K139,$B$62:K$64,K$18+2)+K$66),IF(K$38=2,IF($C182&lt;(K$48+1),K$52,K$52+K$66),"")),"")</f>
        <v/>
      </c>
      <c r="L182" s="455" t="str">
        <f>IF(ISNUMBER(L139),IF(L$38=3,IF($C182&lt;(L$46+1),VLOOKUP(L139,$B$62:L$64,L$18+2),VLOOKUP(L139,$B$62:L$64,L$18+2)+L$66),IF(L$38=2,IF($C182&lt;(L$48+1),L$52,L$52+L$66),"")),"")</f>
        <v/>
      </c>
      <c r="M182" s="455" t="str">
        <f>IF(ISNUMBER(M139),IF(M$38=3,IF($C182&lt;(M$46+1),VLOOKUP(M139,$B$62:M$64,M$18+2),VLOOKUP(M139,$B$62:M$64,M$18+2)+M$66),IF(M$38=2,IF($C182&lt;(M$48+1),M$52,M$52+M$66),"")),"")</f>
        <v/>
      </c>
      <c r="N182" s="455" t="str">
        <f>IF(ISNUMBER(N139),IF(N$38=3,IF($C182&lt;(N$46+1),VLOOKUP(N139,$B$62:N$64,N$18+2),VLOOKUP(N139,$B$62:N$64,N$18+2)+N$66),IF(N$38=2,IF($C182&lt;(N$48+1),N$52,N$52+N$66),"")),"")</f>
        <v/>
      </c>
      <c r="O182" s="455" t="str">
        <f>IF(ISNUMBER(O139),IF(O$38=3,IF($C182&lt;(O$46+1),VLOOKUP(O139,$B$62:O$64,O$18+2),VLOOKUP(O139,$B$62:O$64,O$18+2)+O$66),IF(O$38=2,IF($C182&lt;(O$48+1),O$52,O$52+O$66),"")),"")</f>
        <v/>
      </c>
      <c r="P182" s="455" t="str">
        <f>IF(ISNUMBER(P139),IF(P$38=3,IF($C182&lt;(P$46+1),VLOOKUP(P139,$B$62:P$64,P$18+2),VLOOKUP(P139,$B$62:P$64,P$18+2)+P$66),IF(P$38=2,IF($C182&lt;(P$48+1),P$52,P$52+P$66),"")),"")</f>
        <v/>
      </c>
      <c r="Q182" s="455" t="str">
        <f>IF(ISNUMBER(Q139),IF(Q$38=3,IF($C182&lt;(Q$46+1),VLOOKUP(Q139,$B$62:Q$64,Q$18+2),VLOOKUP(Q139,$B$62:Q$64,Q$18+2)+Q$66),IF(Q$38=2,IF($C182&lt;(Q$48+1),Q$52,Q$52+Q$66),"")),"")</f>
        <v/>
      </c>
      <c r="R182" s="455" t="str">
        <f>IF(ISNUMBER(R139),IF(R$38=3,IF($C182&lt;(R$46+1),VLOOKUP(R139,$B$62:R$64,R$18+2),VLOOKUP(R139,$B$62:R$64,R$18+2)+R$66),IF(R$38=2,IF($C182&lt;(R$48+1),R$52,R$52+R$66),"")),"")</f>
        <v/>
      </c>
      <c r="S182" s="455" t="str">
        <f>IF(ISNUMBER(S139),IF(S$38=3,IF($C182&lt;(S$46+1),VLOOKUP(S139,$B$62:S$64,S$18+2),VLOOKUP(S139,$B$62:S$64,S$18+2)+S$66),IF(S$38=2,IF($C182&lt;(S$48+1),S$52,S$52+S$66),"")),"")</f>
        <v/>
      </c>
      <c r="T182" s="455" t="str">
        <f>IF(ISNUMBER(T139),IF(T$38=3,IF($C182&lt;(T$46+1),VLOOKUP(T139,$B$62:T$64,T$18+2),VLOOKUP(T139,$B$62:T$64,T$18+2)+T$66),IF(T$38=2,IF($C182&lt;(T$48+1),T$52,T$52+T$66),"")),"")</f>
        <v/>
      </c>
      <c r="U182" s="455" t="str">
        <f>IF(ISNUMBER(U139),IF(U$38=3,IF($C182&lt;(U$46+1),VLOOKUP(U139,$B$62:U$64,U$18+2),VLOOKUP(U139,$B$62:U$64,U$18+2)+U$66),IF(U$38=2,IF($C182&lt;(U$48+1),U$52,U$52+U$66),"")),"")</f>
        <v/>
      </c>
      <c r="V182" s="455" t="str">
        <f>IF(ISNUMBER(V139),IF(V$38=3,IF($C182&lt;(V$46+1),VLOOKUP(V139,$B$62:V$64,V$18+2),VLOOKUP(V139,$B$62:V$64,V$18+2)+V$66),IF(V$38=2,IF($C182&lt;(V$48+1),V$52,V$52+V$66),"")),"")</f>
        <v/>
      </c>
      <c r="W182" s="455" t="str">
        <f>IF(ISNUMBER(W139),IF(W$38=3,IF($C182&lt;(W$46+1),VLOOKUP(W139,$B$62:W$64,W$18+2),VLOOKUP(W139,$B$62:W$64,W$18+2)+W$66),IF(W$38=2,IF($C182&lt;(W$48+1),W$52,W$52+W$66),"")),"")</f>
        <v/>
      </c>
      <c r="X182" s="455" t="str">
        <f>IF(ISNUMBER(X139),IF(X$38=3,IF($C182&lt;(X$46+1),VLOOKUP(X139,$B$62:X$64,X$18+2),VLOOKUP(X139,$B$62:X$64,X$18+2)+X$66),IF(X$38=2,IF($C182&lt;(X$48+1),X$52,X$52+X$66),"")),"")</f>
        <v/>
      </c>
    </row>
    <row r="183" spans="1:24" x14ac:dyDescent="0.2">
      <c r="A183" s="442"/>
      <c r="B183" s="442"/>
      <c r="C183" s="470">
        <v>28</v>
      </c>
      <c r="D183" s="455" t="str">
        <f t="shared" si="21"/>
        <v/>
      </c>
      <c r="E183" s="455" t="str">
        <f>IF(ISNUMBER(E140),IF(E$38=3,IF($C183&lt;(E$46+1),VLOOKUP(E140,$B$62:E$64,E$18+2),VLOOKUP(E140,$B$62:E$64,E$18+2)+E$66),IF(E$38=2,IF($C183&lt;(E$48+1),E$52,E$52+E$66),"")),"")</f>
        <v/>
      </c>
      <c r="F183" s="455" t="str">
        <f>IF(ISNUMBER(F140),IF(F$38=3,IF($C183&lt;(F$46+1),VLOOKUP(F140,$B$62:F$64,F$18+2),VLOOKUP(F140,$B$62:F$64,F$18+2)+F$66),IF(F$38=2,IF($C183&lt;(F$48+1),F$52,F$52+F$66),"")),"")</f>
        <v/>
      </c>
      <c r="G183" s="455" t="str">
        <f>IF(ISNUMBER(G140),IF(G$38=3,IF($C183&lt;(G$46+1),VLOOKUP(G140,$B$62:G$64,G$18+2),VLOOKUP(G140,$B$62:G$64,G$18+2)+G$66),IF(G$38=2,IF($C183&lt;(G$48+1),G$52,G$52+G$66),"")),"")</f>
        <v/>
      </c>
      <c r="H183" s="455" t="str">
        <f>IF(ISNUMBER(H140),IF(H$38=3,IF($C183&lt;(H$46+1),VLOOKUP(H140,$B$62:H$64,H$18+2),VLOOKUP(H140,$B$62:H$64,H$18+2)+H$66),IF(H$38=2,IF($C183&lt;(H$48+1),H$52,H$52+H$66),"")),"")</f>
        <v/>
      </c>
      <c r="I183" s="455" t="str">
        <f>IF(ISNUMBER(I140),IF(I$38=3,IF($C183&lt;(I$46+1),VLOOKUP(I140,$B$62:I$64,I$18+2),VLOOKUP(I140,$B$62:I$64,I$18+2)+I$66),IF(I$38=2,IF($C183&lt;(I$48+1),I$52,I$52+I$66),"")),"")</f>
        <v/>
      </c>
      <c r="J183" s="455" t="str">
        <f>IF(ISNUMBER(J140),IF(J$38=3,IF($C183&lt;(J$46+1),VLOOKUP(J140,$B$62:J$64,J$18+2),VLOOKUP(J140,$B$62:J$64,J$18+2)+J$66),IF(J$38=2,IF($C183&lt;(J$48+1),J$52,J$52+J$66),"")),"")</f>
        <v/>
      </c>
      <c r="K183" s="455" t="str">
        <f>IF(ISNUMBER(K140),IF(K$38=3,IF($C183&lt;(K$46+1),VLOOKUP(K140,$B$62:K$64,K$18+2),VLOOKUP(K140,$B$62:K$64,K$18+2)+K$66),IF(K$38=2,IF($C183&lt;(K$48+1),K$52,K$52+K$66),"")),"")</f>
        <v/>
      </c>
      <c r="L183" s="455" t="str">
        <f>IF(ISNUMBER(L140),IF(L$38=3,IF($C183&lt;(L$46+1),VLOOKUP(L140,$B$62:L$64,L$18+2),VLOOKUP(L140,$B$62:L$64,L$18+2)+L$66),IF(L$38=2,IF($C183&lt;(L$48+1),L$52,L$52+L$66),"")),"")</f>
        <v/>
      </c>
      <c r="M183" s="455" t="str">
        <f>IF(ISNUMBER(M140),IF(M$38=3,IF($C183&lt;(M$46+1),VLOOKUP(M140,$B$62:M$64,M$18+2),VLOOKUP(M140,$B$62:M$64,M$18+2)+M$66),IF(M$38=2,IF($C183&lt;(M$48+1),M$52,M$52+M$66),"")),"")</f>
        <v/>
      </c>
      <c r="N183" s="455" t="str">
        <f>IF(ISNUMBER(N140),IF(N$38=3,IF($C183&lt;(N$46+1),VLOOKUP(N140,$B$62:N$64,N$18+2),VLOOKUP(N140,$B$62:N$64,N$18+2)+N$66),IF(N$38=2,IF($C183&lt;(N$48+1),N$52,N$52+N$66),"")),"")</f>
        <v/>
      </c>
      <c r="O183" s="455" t="str">
        <f>IF(ISNUMBER(O140),IF(O$38=3,IF($C183&lt;(O$46+1),VLOOKUP(O140,$B$62:O$64,O$18+2),VLOOKUP(O140,$B$62:O$64,O$18+2)+O$66),IF(O$38=2,IF($C183&lt;(O$48+1),O$52,O$52+O$66),"")),"")</f>
        <v/>
      </c>
      <c r="P183" s="455" t="str">
        <f>IF(ISNUMBER(P140),IF(P$38=3,IF($C183&lt;(P$46+1),VLOOKUP(P140,$B$62:P$64,P$18+2),VLOOKUP(P140,$B$62:P$64,P$18+2)+P$66),IF(P$38=2,IF($C183&lt;(P$48+1),P$52,P$52+P$66),"")),"")</f>
        <v/>
      </c>
      <c r="Q183" s="455" t="str">
        <f>IF(ISNUMBER(Q140),IF(Q$38=3,IF($C183&lt;(Q$46+1),VLOOKUP(Q140,$B$62:Q$64,Q$18+2),VLOOKUP(Q140,$B$62:Q$64,Q$18+2)+Q$66),IF(Q$38=2,IF($C183&lt;(Q$48+1),Q$52,Q$52+Q$66),"")),"")</f>
        <v/>
      </c>
      <c r="R183" s="455" t="str">
        <f>IF(ISNUMBER(R140),IF(R$38=3,IF($C183&lt;(R$46+1),VLOOKUP(R140,$B$62:R$64,R$18+2),VLOOKUP(R140,$B$62:R$64,R$18+2)+R$66),IF(R$38=2,IF($C183&lt;(R$48+1),R$52,R$52+R$66),"")),"")</f>
        <v/>
      </c>
      <c r="S183" s="455" t="str">
        <f>IF(ISNUMBER(S140),IF(S$38=3,IF($C183&lt;(S$46+1),VLOOKUP(S140,$B$62:S$64,S$18+2),VLOOKUP(S140,$B$62:S$64,S$18+2)+S$66),IF(S$38=2,IF($C183&lt;(S$48+1),S$52,S$52+S$66),"")),"")</f>
        <v/>
      </c>
      <c r="T183" s="455" t="str">
        <f>IF(ISNUMBER(T140),IF(T$38=3,IF($C183&lt;(T$46+1),VLOOKUP(T140,$B$62:T$64,T$18+2),VLOOKUP(T140,$B$62:T$64,T$18+2)+T$66),IF(T$38=2,IF($C183&lt;(T$48+1),T$52,T$52+T$66),"")),"")</f>
        <v/>
      </c>
      <c r="U183" s="455" t="str">
        <f>IF(ISNUMBER(U140),IF(U$38=3,IF($C183&lt;(U$46+1),VLOOKUP(U140,$B$62:U$64,U$18+2),VLOOKUP(U140,$B$62:U$64,U$18+2)+U$66),IF(U$38=2,IF($C183&lt;(U$48+1),U$52,U$52+U$66),"")),"")</f>
        <v/>
      </c>
      <c r="V183" s="455" t="str">
        <f>IF(ISNUMBER(V140),IF(V$38=3,IF($C183&lt;(V$46+1),VLOOKUP(V140,$B$62:V$64,V$18+2),VLOOKUP(V140,$B$62:V$64,V$18+2)+V$66),IF(V$38=2,IF($C183&lt;(V$48+1),V$52,V$52+V$66),"")),"")</f>
        <v/>
      </c>
      <c r="W183" s="455" t="str">
        <f>IF(ISNUMBER(W140),IF(W$38=3,IF($C183&lt;(W$46+1),VLOOKUP(W140,$B$62:W$64,W$18+2),VLOOKUP(W140,$B$62:W$64,W$18+2)+W$66),IF(W$38=2,IF($C183&lt;(W$48+1),W$52,W$52+W$66),"")),"")</f>
        <v/>
      </c>
      <c r="X183" s="455" t="str">
        <f>IF(ISNUMBER(X140),IF(X$38=3,IF($C183&lt;(X$46+1),VLOOKUP(X140,$B$62:X$64,X$18+2),VLOOKUP(X140,$B$62:X$64,X$18+2)+X$66),IF(X$38=2,IF($C183&lt;(X$48+1),X$52,X$52+X$66),"")),"")</f>
        <v/>
      </c>
    </row>
    <row r="184" spans="1:24" x14ac:dyDescent="0.2">
      <c r="A184" s="442"/>
      <c r="B184" s="442"/>
      <c r="C184" s="470">
        <v>29</v>
      </c>
      <c r="D184" s="455" t="str">
        <f t="shared" si="21"/>
        <v/>
      </c>
      <c r="E184" s="455" t="str">
        <f>IF(ISNUMBER(E141),IF(E$38=3,IF($C184&lt;(E$46+1),VLOOKUP(E141,$B$62:E$64,E$18+2),VLOOKUP(E141,$B$62:E$64,E$18+2)+E$66),IF(E$38=2,IF($C184&lt;(E$48+1),E$52,E$52+E$66),"")),"")</f>
        <v/>
      </c>
      <c r="F184" s="455" t="str">
        <f>IF(ISNUMBER(F141),IF(F$38=3,IF($C184&lt;(F$46+1),VLOOKUP(F141,$B$62:F$64,F$18+2),VLOOKUP(F141,$B$62:F$64,F$18+2)+F$66),IF(F$38=2,IF($C184&lt;(F$48+1),F$52,F$52+F$66),"")),"")</f>
        <v/>
      </c>
      <c r="G184" s="455" t="str">
        <f>IF(ISNUMBER(G141),IF(G$38=3,IF($C184&lt;(G$46+1),VLOOKUP(G141,$B$62:G$64,G$18+2),VLOOKUP(G141,$B$62:G$64,G$18+2)+G$66),IF(G$38=2,IF($C184&lt;(G$48+1),G$52,G$52+G$66),"")),"")</f>
        <v/>
      </c>
      <c r="H184" s="455" t="str">
        <f>IF(ISNUMBER(H141),IF(H$38=3,IF($C184&lt;(H$46+1),VLOOKUP(H141,$B$62:H$64,H$18+2),VLOOKUP(H141,$B$62:H$64,H$18+2)+H$66),IF(H$38=2,IF($C184&lt;(H$48+1),H$52,H$52+H$66),"")),"")</f>
        <v/>
      </c>
      <c r="I184" s="455" t="str">
        <f>IF(ISNUMBER(I141),IF(I$38=3,IF($C184&lt;(I$46+1),VLOOKUP(I141,$B$62:I$64,I$18+2),VLOOKUP(I141,$B$62:I$64,I$18+2)+I$66),IF(I$38=2,IF($C184&lt;(I$48+1),I$52,I$52+I$66),"")),"")</f>
        <v/>
      </c>
      <c r="J184" s="455" t="str">
        <f>IF(ISNUMBER(J141),IF(J$38=3,IF($C184&lt;(J$46+1),VLOOKUP(J141,$B$62:J$64,J$18+2),VLOOKUP(J141,$B$62:J$64,J$18+2)+J$66),IF(J$38=2,IF($C184&lt;(J$48+1),J$52,J$52+J$66),"")),"")</f>
        <v/>
      </c>
      <c r="K184" s="455" t="str">
        <f>IF(ISNUMBER(K141),IF(K$38=3,IF($C184&lt;(K$46+1),VLOOKUP(K141,$B$62:K$64,K$18+2),VLOOKUP(K141,$B$62:K$64,K$18+2)+K$66),IF(K$38=2,IF($C184&lt;(K$48+1),K$52,K$52+K$66),"")),"")</f>
        <v/>
      </c>
      <c r="L184" s="455" t="str">
        <f>IF(ISNUMBER(L141),IF(L$38=3,IF($C184&lt;(L$46+1),VLOOKUP(L141,$B$62:L$64,L$18+2),VLOOKUP(L141,$B$62:L$64,L$18+2)+L$66),IF(L$38=2,IF($C184&lt;(L$48+1),L$52,L$52+L$66),"")),"")</f>
        <v/>
      </c>
      <c r="M184" s="455" t="str">
        <f>IF(ISNUMBER(M141),IF(M$38=3,IF($C184&lt;(M$46+1),VLOOKUP(M141,$B$62:M$64,M$18+2),VLOOKUP(M141,$B$62:M$64,M$18+2)+M$66),IF(M$38=2,IF($C184&lt;(M$48+1),M$52,M$52+M$66),"")),"")</f>
        <v/>
      </c>
      <c r="N184" s="455" t="str">
        <f>IF(ISNUMBER(N141),IF(N$38=3,IF($C184&lt;(N$46+1),VLOOKUP(N141,$B$62:N$64,N$18+2),VLOOKUP(N141,$B$62:N$64,N$18+2)+N$66),IF(N$38=2,IF($C184&lt;(N$48+1),N$52,N$52+N$66),"")),"")</f>
        <v/>
      </c>
      <c r="O184" s="455" t="str">
        <f>IF(ISNUMBER(O141),IF(O$38=3,IF($C184&lt;(O$46+1),VLOOKUP(O141,$B$62:O$64,O$18+2),VLOOKUP(O141,$B$62:O$64,O$18+2)+O$66),IF(O$38=2,IF($C184&lt;(O$48+1),O$52,O$52+O$66),"")),"")</f>
        <v/>
      </c>
      <c r="P184" s="455" t="str">
        <f>IF(ISNUMBER(P141),IF(P$38=3,IF($C184&lt;(P$46+1),VLOOKUP(P141,$B$62:P$64,P$18+2),VLOOKUP(P141,$B$62:P$64,P$18+2)+P$66),IF(P$38=2,IF($C184&lt;(P$48+1),P$52,P$52+P$66),"")),"")</f>
        <v/>
      </c>
      <c r="Q184" s="455" t="str">
        <f>IF(ISNUMBER(Q141),IF(Q$38=3,IF($C184&lt;(Q$46+1),VLOOKUP(Q141,$B$62:Q$64,Q$18+2),VLOOKUP(Q141,$B$62:Q$64,Q$18+2)+Q$66),IF(Q$38=2,IF($C184&lt;(Q$48+1),Q$52,Q$52+Q$66),"")),"")</f>
        <v/>
      </c>
      <c r="R184" s="455" t="str">
        <f>IF(ISNUMBER(R141),IF(R$38=3,IF($C184&lt;(R$46+1),VLOOKUP(R141,$B$62:R$64,R$18+2),VLOOKUP(R141,$B$62:R$64,R$18+2)+R$66),IF(R$38=2,IF($C184&lt;(R$48+1),R$52,R$52+R$66),"")),"")</f>
        <v/>
      </c>
      <c r="S184" s="455" t="str">
        <f>IF(ISNUMBER(S141),IF(S$38=3,IF($C184&lt;(S$46+1),VLOOKUP(S141,$B$62:S$64,S$18+2),VLOOKUP(S141,$B$62:S$64,S$18+2)+S$66),IF(S$38=2,IF($C184&lt;(S$48+1),S$52,S$52+S$66),"")),"")</f>
        <v/>
      </c>
      <c r="T184" s="455" t="str">
        <f>IF(ISNUMBER(T141),IF(T$38=3,IF($C184&lt;(T$46+1),VLOOKUP(T141,$B$62:T$64,T$18+2),VLOOKUP(T141,$B$62:T$64,T$18+2)+T$66),IF(T$38=2,IF($C184&lt;(T$48+1),T$52,T$52+T$66),"")),"")</f>
        <v/>
      </c>
      <c r="U184" s="455" t="str">
        <f>IF(ISNUMBER(U141),IF(U$38=3,IF($C184&lt;(U$46+1),VLOOKUP(U141,$B$62:U$64,U$18+2),VLOOKUP(U141,$B$62:U$64,U$18+2)+U$66),IF(U$38=2,IF($C184&lt;(U$48+1),U$52,U$52+U$66),"")),"")</f>
        <v/>
      </c>
      <c r="V184" s="455" t="str">
        <f>IF(ISNUMBER(V141),IF(V$38=3,IF($C184&lt;(V$46+1),VLOOKUP(V141,$B$62:V$64,V$18+2),VLOOKUP(V141,$B$62:V$64,V$18+2)+V$66),IF(V$38=2,IF($C184&lt;(V$48+1),V$52,V$52+V$66),"")),"")</f>
        <v/>
      </c>
      <c r="W184" s="455" t="str">
        <f>IF(ISNUMBER(W141),IF(W$38=3,IF($C184&lt;(W$46+1),VLOOKUP(W141,$B$62:W$64,W$18+2),VLOOKUP(W141,$B$62:W$64,W$18+2)+W$66),IF(W$38=2,IF($C184&lt;(W$48+1),W$52,W$52+W$66),"")),"")</f>
        <v/>
      </c>
      <c r="X184" s="455" t="str">
        <f>IF(ISNUMBER(X141),IF(X$38=3,IF($C184&lt;(X$46+1),VLOOKUP(X141,$B$62:X$64,X$18+2),VLOOKUP(X141,$B$62:X$64,X$18+2)+X$66),IF(X$38=2,IF($C184&lt;(X$48+1),X$52,X$52+X$66),"")),"")</f>
        <v/>
      </c>
    </row>
    <row r="185" spans="1:24" x14ac:dyDescent="0.2">
      <c r="A185" s="442"/>
      <c r="B185" s="442"/>
      <c r="C185" s="470">
        <v>30</v>
      </c>
      <c r="D185" s="455" t="str">
        <f t="shared" si="21"/>
        <v/>
      </c>
      <c r="E185" s="455" t="str">
        <f>IF(ISNUMBER(E142),IF(E$38=3,IF($C185&lt;(E$46+1),VLOOKUP(E142,$B$62:E$64,E$18+2),VLOOKUP(E142,$B$62:E$64,E$18+2)+E$66),IF(E$38=2,IF($C185&lt;(E$48+1),E$52,E$52+E$66),"")),"")</f>
        <v/>
      </c>
      <c r="F185" s="455" t="str">
        <f>IF(ISNUMBER(F142),IF(F$38=3,IF($C185&lt;(F$46+1),VLOOKUP(F142,$B$62:F$64,F$18+2),VLOOKUP(F142,$B$62:F$64,F$18+2)+F$66),IF(F$38=2,IF($C185&lt;(F$48+1),F$52,F$52+F$66),"")),"")</f>
        <v/>
      </c>
      <c r="G185" s="455" t="str">
        <f>IF(ISNUMBER(G142),IF(G$38=3,IF($C185&lt;(G$46+1),VLOOKUP(G142,$B$62:G$64,G$18+2),VLOOKUP(G142,$B$62:G$64,G$18+2)+G$66),IF(G$38=2,IF($C185&lt;(G$48+1),G$52,G$52+G$66),"")),"")</f>
        <v/>
      </c>
      <c r="H185" s="455" t="str">
        <f>IF(ISNUMBER(H142),IF(H$38=3,IF($C185&lt;(H$46+1),VLOOKUP(H142,$B$62:H$64,H$18+2),VLOOKUP(H142,$B$62:H$64,H$18+2)+H$66),IF(H$38=2,IF($C185&lt;(H$48+1),H$52,H$52+H$66),"")),"")</f>
        <v/>
      </c>
      <c r="I185" s="455" t="str">
        <f>IF(ISNUMBER(I142),IF(I$38=3,IF($C185&lt;(I$46+1),VLOOKUP(I142,$B$62:I$64,I$18+2),VLOOKUP(I142,$B$62:I$64,I$18+2)+I$66),IF(I$38=2,IF($C185&lt;(I$48+1),I$52,I$52+I$66),"")),"")</f>
        <v/>
      </c>
      <c r="J185" s="455" t="str">
        <f>IF(ISNUMBER(J142),IF(J$38=3,IF($C185&lt;(J$46+1),VLOOKUP(J142,$B$62:J$64,J$18+2),VLOOKUP(J142,$B$62:J$64,J$18+2)+J$66),IF(J$38=2,IF($C185&lt;(J$48+1),J$52,J$52+J$66),"")),"")</f>
        <v/>
      </c>
      <c r="K185" s="455" t="str">
        <f>IF(ISNUMBER(K142),IF(K$38=3,IF($C185&lt;(K$46+1),VLOOKUP(K142,$B$62:K$64,K$18+2),VLOOKUP(K142,$B$62:K$64,K$18+2)+K$66),IF(K$38=2,IF($C185&lt;(K$48+1),K$52,K$52+K$66),"")),"")</f>
        <v/>
      </c>
      <c r="L185" s="455" t="str">
        <f>IF(ISNUMBER(L142),IF(L$38=3,IF($C185&lt;(L$46+1),VLOOKUP(L142,$B$62:L$64,L$18+2),VLOOKUP(L142,$B$62:L$64,L$18+2)+L$66),IF(L$38=2,IF($C185&lt;(L$48+1),L$52,L$52+L$66),"")),"")</f>
        <v/>
      </c>
      <c r="M185" s="455" t="str">
        <f>IF(ISNUMBER(M142),IF(M$38=3,IF($C185&lt;(M$46+1),VLOOKUP(M142,$B$62:M$64,M$18+2),VLOOKUP(M142,$B$62:M$64,M$18+2)+M$66),IF(M$38=2,IF($C185&lt;(M$48+1),M$52,M$52+M$66),"")),"")</f>
        <v/>
      </c>
      <c r="N185" s="455" t="str">
        <f>IF(ISNUMBER(N142),IF(N$38=3,IF($C185&lt;(N$46+1),VLOOKUP(N142,$B$62:N$64,N$18+2),VLOOKUP(N142,$B$62:N$64,N$18+2)+N$66),IF(N$38=2,IF($C185&lt;(N$48+1),N$52,N$52+N$66),"")),"")</f>
        <v/>
      </c>
      <c r="O185" s="455" t="str">
        <f>IF(ISNUMBER(O142),IF(O$38=3,IF($C185&lt;(O$46+1),VLOOKUP(O142,$B$62:O$64,O$18+2),VLOOKUP(O142,$B$62:O$64,O$18+2)+O$66),IF(O$38=2,IF($C185&lt;(O$48+1),O$52,O$52+O$66),"")),"")</f>
        <v/>
      </c>
      <c r="P185" s="455" t="str">
        <f>IF(ISNUMBER(P142),IF(P$38=3,IF($C185&lt;(P$46+1),VLOOKUP(P142,$B$62:P$64,P$18+2),VLOOKUP(P142,$B$62:P$64,P$18+2)+P$66),IF(P$38=2,IF($C185&lt;(P$48+1),P$52,P$52+P$66),"")),"")</f>
        <v/>
      </c>
      <c r="Q185" s="455" t="str">
        <f>IF(ISNUMBER(Q142),IF(Q$38=3,IF($C185&lt;(Q$46+1),VLOOKUP(Q142,$B$62:Q$64,Q$18+2),VLOOKUP(Q142,$B$62:Q$64,Q$18+2)+Q$66),IF(Q$38=2,IF($C185&lt;(Q$48+1),Q$52,Q$52+Q$66),"")),"")</f>
        <v/>
      </c>
      <c r="R185" s="455" t="str">
        <f>IF(ISNUMBER(R142),IF(R$38=3,IF($C185&lt;(R$46+1),VLOOKUP(R142,$B$62:R$64,R$18+2),VLOOKUP(R142,$B$62:R$64,R$18+2)+R$66),IF(R$38=2,IF($C185&lt;(R$48+1),R$52,R$52+R$66),"")),"")</f>
        <v/>
      </c>
      <c r="S185" s="455" t="str">
        <f>IF(ISNUMBER(S142),IF(S$38=3,IF($C185&lt;(S$46+1),VLOOKUP(S142,$B$62:S$64,S$18+2),VLOOKUP(S142,$B$62:S$64,S$18+2)+S$66),IF(S$38=2,IF($C185&lt;(S$48+1),S$52,S$52+S$66),"")),"")</f>
        <v/>
      </c>
      <c r="T185" s="455" t="str">
        <f>IF(ISNUMBER(T142),IF(T$38=3,IF($C185&lt;(T$46+1),VLOOKUP(T142,$B$62:T$64,T$18+2),VLOOKUP(T142,$B$62:T$64,T$18+2)+T$66),IF(T$38=2,IF($C185&lt;(T$48+1),T$52,T$52+T$66),"")),"")</f>
        <v/>
      </c>
      <c r="U185" s="455" t="str">
        <f>IF(ISNUMBER(U142),IF(U$38=3,IF($C185&lt;(U$46+1),VLOOKUP(U142,$B$62:U$64,U$18+2),VLOOKUP(U142,$B$62:U$64,U$18+2)+U$66),IF(U$38=2,IF($C185&lt;(U$48+1),U$52,U$52+U$66),"")),"")</f>
        <v/>
      </c>
      <c r="V185" s="455" t="str">
        <f>IF(ISNUMBER(V142),IF(V$38=3,IF($C185&lt;(V$46+1),VLOOKUP(V142,$B$62:V$64,V$18+2),VLOOKUP(V142,$B$62:V$64,V$18+2)+V$66),IF(V$38=2,IF($C185&lt;(V$48+1),V$52,V$52+V$66),"")),"")</f>
        <v/>
      </c>
      <c r="W185" s="455" t="str">
        <f>IF(ISNUMBER(W142),IF(W$38=3,IF($C185&lt;(W$46+1),VLOOKUP(W142,$B$62:W$64,W$18+2),VLOOKUP(W142,$B$62:W$64,W$18+2)+W$66),IF(W$38=2,IF($C185&lt;(W$48+1),W$52,W$52+W$66),"")),"")</f>
        <v/>
      </c>
      <c r="X185" s="455" t="str">
        <f>IF(ISNUMBER(X142),IF(X$38=3,IF($C185&lt;(X$46+1),VLOOKUP(X142,$B$62:X$64,X$18+2),VLOOKUP(X142,$B$62:X$64,X$18+2)+X$66),IF(X$38=2,IF($C185&lt;(X$48+1),X$52,X$52+X$66),"")),"")</f>
        <v/>
      </c>
    </row>
    <row r="186" spans="1:24" x14ac:dyDescent="0.2">
      <c r="A186" s="442"/>
      <c r="B186" s="442"/>
      <c r="C186" s="470">
        <v>31</v>
      </c>
      <c r="D186" s="455" t="str">
        <f t="shared" si="21"/>
        <v/>
      </c>
      <c r="E186" s="455" t="str">
        <f>IF(ISNUMBER(E143),IF(E$38=3,IF($C186&lt;(E$46+1),VLOOKUP(E143,$B$62:E$64,E$18+2),VLOOKUP(E143,$B$62:E$64,E$18+2)+E$66),IF(E$38=2,IF($C186&lt;(E$48+1),E$52,E$52+E$66),"")),"")</f>
        <v/>
      </c>
      <c r="F186" s="455" t="str">
        <f>IF(ISNUMBER(F143),IF(F$38=3,IF($C186&lt;(F$46+1),VLOOKUP(F143,$B$62:F$64,F$18+2),VLOOKUP(F143,$B$62:F$64,F$18+2)+F$66),IF(F$38=2,IF($C186&lt;(F$48+1),F$52,F$52+F$66),"")),"")</f>
        <v/>
      </c>
      <c r="G186" s="455" t="str">
        <f>IF(ISNUMBER(G143),IF(G$38=3,IF($C186&lt;(G$46+1),VLOOKUP(G143,$B$62:G$64,G$18+2),VLOOKUP(G143,$B$62:G$64,G$18+2)+G$66),IF(G$38=2,IF($C186&lt;(G$48+1),G$52,G$52+G$66),"")),"")</f>
        <v/>
      </c>
      <c r="H186" s="455" t="str">
        <f>IF(ISNUMBER(H143),IF(H$38=3,IF($C186&lt;(H$46+1),VLOOKUP(H143,$B$62:H$64,H$18+2),VLOOKUP(H143,$B$62:H$64,H$18+2)+H$66),IF(H$38=2,IF($C186&lt;(H$48+1),H$52,H$52+H$66),"")),"")</f>
        <v/>
      </c>
      <c r="I186" s="455" t="str">
        <f>IF(ISNUMBER(I143),IF(I$38=3,IF($C186&lt;(I$46+1),VLOOKUP(I143,$B$62:I$64,I$18+2),VLOOKUP(I143,$B$62:I$64,I$18+2)+I$66),IF(I$38=2,IF($C186&lt;(I$48+1),I$52,I$52+I$66),"")),"")</f>
        <v/>
      </c>
      <c r="J186" s="455" t="str">
        <f>IF(ISNUMBER(J143),IF(J$38=3,IF($C186&lt;(J$46+1),VLOOKUP(J143,$B$62:J$64,J$18+2),VLOOKUP(J143,$B$62:J$64,J$18+2)+J$66),IF(J$38=2,IF($C186&lt;(J$48+1),J$52,J$52+J$66),"")),"")</f>
        <v/>
      </c>
      <c r="K186" s="455" t="str">
        <f>IF(ISNUMBER(K143),IF(K$38=3,IF($C186&lt;(K$46+1),VLOOKUP(K143,$B$62:K$64,K$18+2),VLOOKUP(K143,$B$62:K$64,K$18+2)+K$66),IF(K$38=2,IF($C186&lt;(K$48+1),K$52,K$52+K$66),"")),"")</f>
        <v/>
      </c>
      <c r="L186" s="455" t="str">
        <f>IF(ISNUMBER(L143),IF(L$38=3,IF($C186&lt;(L$46+1),VLOOKUP(L143,$B$62:L$64,L$18+2),VLOOKUP(L143,$B$62:L$64,L$18+2)+L$66),IF(L$38=2,IF($C186&lt;(L$48+1),L$52,L$52+L$66),"")),"")</f>
        <v/>
      </c>
      <c r="M186" s="455" t="str">
        <f>IF(ISNUMBER(M143),IF(M$38=3,IF($C186&lt;(M$46+1),VLOOKUP(M143,$B$62:M$64,M$18+2),VLOOKUP(M143,$B$62:M$64,M$18+2)+M$66),IF(M$38=2,IF($C186&lt;(M$48+1),M$52,M$52+M$66),"")),"")</f>
        <v/>
      </c>
      <c r="N186" s="455" t="str">
        <f>IF(ISNUMBER(N143),IF(N$38=3,IF($C186&lt;(N$46+1),VLOOKUP(N143,$B$62:N$64,N$18+2),VLOOKUP(N143,$B$62:N$64,N$18+2)+N$66),IF(N$38=2,IF($C186&lt;(N$48+1),N$52,N$52+N$66),"")),"")</f>
        <v/>
      </c>
      <c r="O186" s="455" t="str">
        <f>IF(ISNUMBER(O143),IF(O$38=3,IF($C186&lt;(O$46+1),VLOOKUP(O143,$B$62:O$64,O$18+2),VLOOKUP(O143,$B$62:O$64,O$18+2)+O$66),IF(O$38=2,IF($C186&lt;(O$48+1),O$52,O$52+O$66),"")),"")</f>
        <v/>
      </c>
      <c r="P186" s="455" t="str">
        <f>IF(ISNUMBER(P143),IF(P$38=3,IF($C186&lt;(P$46+1),VLOOKUP(P143,$B$62:P$64,P$18+2),VLOOKUP(P143,$B$62:P$64,P$18+2)+P$66),IF(P$38=2,IF($C186&lt;(P$48+1),P$52,P$52+P$66),"")),"")</f>
        <v/>
      </c>
      <c r="Q186" s="455" t="str">
        <f>IF(ISNUMBER(Q143),IF(Q$38=3,IF($C186&lt;(Q$46+1),VLOOKUP(Q143,$B$62:Q$64,Q$18+2),VLOOKUP(Q143,$B$62:Q$64,Q$18+2)+Q$66),IF(Q$38=2,IF($C186&lt;(Q$48+1),Q$52,Q$52+Q$66),"")),"")</f>
        <v/>
      </c>
      <c r="R186" s="455" t="str">
        <f>IF(ISNUMBER(R143),IF(R$38=3,IF($C186&lt;(R$46+1),VLOOKUP(R143,$B$62:R$64,R$18+2),VLOOKUP(R143,$B$62:R$64,R$18+2)+R$66),IF(R$38=2,IF($C186&lt;(R$48+1),R$52,R$52+R$66),"")),"")</f>
        <v/>
      </c>
      <c r="S186" s="455" t="str">
        <f>IF(ISNUMBER(S143),IF(S$38=3,IF($C186&lt;(S$46+1),VLOOKUP(S143,$B$62:S$64,S$18+2),VLOOKUP(S143,$B$62:S$64,S$18+2)+S$66),IF(S$38=2,IF($C186&lt;(S$48+1),S$52,S$52+S$66),"")),"")</f>
        <v/>
      </c>
      <c r="T186" s="455" t="str">
        <f>IF(ISNUMBER(T143),IF(T$38=3,IF($C186&lt;(T$46+1),VLOOKUP(T143,$B$62:T$64,T$18+2),VLOOKUP(T143,$B$62:T$64,T$18+2)+T$66),IF(T$38=2,IF($C186&lt;(T$48+1),T$52,T$52+T$66),"")),"")</f>
        <v/>
      </c>
      <c r="U186" s="455" t="str">
        <f>IF(ISNUMBER(U143),IF(U$38=3,IF($C186&lt;(U$46+1),VLOOKUP(U143,$B$62:U$64,U$18+2),VLOOKUP(U143,$B$62:U$64,U$18+2)+U$66),IF(U$38=2,IF($C186&lt;(U$48+1),U$52,U$52+U$66),"")),"")</f>
        <v/>
      </c>
      <c r="V186" s="455" t="str">
        <f>IF(ISNUMBER(V143),IF(V$38=3,IF($C186&lt;(V$46+1),VLOOKUP(V143,$B$62:V$64,V$18+2),VLOOKUP(V143,$B$62:V$64,V$18+2)+V$66),IF(V$38=2,IF($C186&lt;(V$48+1),V$52,V$52+V$66),"")),"")</f>
        <v/>
      </c>
      <c r="W186" s="455" t="str">
        <f>IF(ISNUMBER(W143),IF(W$38=3,IF($C186&lt;(W$46+1),VLOOKUP(W143,$B$62:W$64,W$18+2),VLOOKUP(W143,$B$62:W$64,W$18+2)+W$66),IF(W$38=2,IF($C186&lt;(W$48+1),W$52,W$52+W$66),"")),"")</f>
        <v/>
      </c>
      <c r="X186" s="455" t="str">
        <f>IF(ISNUMBER(X143),IF(X$38=3,IF($C186&lt;(X$46+1),VLOOKUP(X143,$B$62:X$64,X$18+2),VLOOKUP(X143,$B$62:X$64,X$18+2)+X$66),IF(X$38=2,IF($C186&lt;(X$48+1),X$52,X$52+X$66),"")),"")</f>
        <v/>
      </c>
    </row>
    <row r="187" spans="1:24" x14ac:dyDescent="0.2">
      <c r="A187" s="442"/>
      <c r="B187" s="442"/>
      <c r="C187" s="470">
        <v>32</v>
      </c>
      <c r="D187" s="455" t="str">
        <f t="shared" si="21"/>
        <v/>
      </c>
      <c r="E187" s="455" t="str">
        <f>IF(ISNUMBER(E144),IF(E$38=3,IF($C187&lt;(E$46+1),VLOOKUP(E144,$B$62:E$64,E$18+2),VLOOKUP(E144,$B$62:E$64,E$18+2)+E$66),IF(E$38=2,IF($C187&lt;(E$48+1),E$52,E$52+E$66),"")),"")</f>
        <v/>
      </c>
      <c r="F187" s="455" t="str">
        <f>IF(ISNUMBER(F144),IF(F$38=3,IF($C187&lt;(F$46+1),VLOOKUP(F144,$B$62:F$64,F$18+2),VLOOKUP(F144,$B$62:F$64,F$18+2)+F$66),IF(F$38=2,IF($C187&lt;(F$48+1),F$52,F$52+F$66),"")),"")</f>
        <v/>
      </c>
      <c r="G187" s="455" t="str">
        <f>IF(ISNUMBER(G144),IF(G$38=3,IF($C187&lt;(G$46+1),VLOOKUP(G144,$B$62:G$64,G$18+2),VLOOKUP(G144,$B$62:G$64,G$18+2)+G$66),IF(G$38=2,IF($C187&lt;(G$48+1),G$52,G$52+G$66),"")),"")</f>
        <v/>
      </c>
      <c r="H187" s="455" t="str">
        <f>IF(ISNUMBER(H144),IF(H$38=3,IF($C187&lt;(H$46+1),VLOOKUP(H144,$B$62:H$64,H$18+2),VLOOKUP(H144,$B$62:H$64,H$18+2)+H$66),IF(H$38=2,IF($C187&lt;(H$48+1),H$52,H$52+H$66),"")),"")</f>
        <v/>
      </c>
      <c r="I187" s="455" t="str">
        <f>IF(ISNUMBER(I144),IF(I$38=3,IF($C187&lt;(I$46+1),VLOOKUP(I144,$B$62:I$64,I$18+2),VLOOKUP(I144,$B$62:I$64,I$18+2)+I$66),IF(I$38=2,IF($C187&lt;(I$48+1),I$52,I$52+I$66),"")),"")</f>
        <v/>
      </c>
      <c r="J187" s="455" t="str">
        <f>IF(ISNUMBER(J144),IF(J$38=3,IF($C187&lt;(J$46+1),VLOOKUP(J144,$B$62:J$64,J$18+2),VLOOKUP(J144,$B$62:J$64,J$18+2)+J$66),IF(J$38=2,IF($C187&lt;(J$48+1),J$52,J$52+J$66),"")),"")</f>
        <v/>
      </c>
      <c r="K187" s="455" t="str">
        <f>IF(ISNUMBER(K144),IF(K$38=3,IF($C187&lt;(K$46+1),VLOOKUP(K144,$B$62:K$64,K$18+2),VLOOKUP(K144,$B$62:K$64,K$18+2)+K$66),IF(K$38=2,IF($C187&lt;(K$48+1),K$52,K$52+K$66),"")),"")</f>
        <v/>
      </c>
      <c r="L187" s="455" t="str">
        <f>IF(ISNUMBER(L144),IF(L$38=3,IF($C187&lt;(L$46+1),VLOOKUP(L144,$B$62:L$64,L$18+2),VLOOKUP(L144,$B$62:L$64,L$18+2)+L$66),IF(L$38=2,IF($C187&lt;(L$48+1),L$52,L$52+L$66),"")),"")</f>
        <v/>
      </c>
      <c r="M187" s="455" t="str">
        <f>IF(ISNUMBER(M144),IF(M$38=3,IF($C187&lt;(M$46+1),VLOOKUP(M144,$B$62:M$64,M$18+2),VLOOKUP(M144,$B$62:M$64,M$18+2)+M$66),IF(M$38=2,IF($C187&lt;(M$48+1),M$52,M$52+M$66),"")),"")</f>
        <v/>
      </c>
      <c r="N187" s="455" t="str">
        <f>IF(ISNUMBER(N144),IF(N$38=3,IF($C187&lt;(N$46+1),VLOOKUP(N144,$B$62:N$64,N$18+2),VLOOKUP(N144,$B$62:N$64,N$18+2)+N$66),IF(N$38=2,IF($C187&lt;(N$48+1),N$52,N$52+N$66),"")),"")</f>
        <v/>
      </c>
      <c r="O187" s="455" t="str">
        <f>IF(ISNUMBER(O144),IF(O$38=3,IF($C187&lt;(O$46+1),VLOOKUP(O144,$B$62:O$64,O$18+2),VLOOKUP(O144,$B$62:O$64,O$18+2)+O$66),IF(O$38=2,IF($C187&lt;(O$48+1),O$52,O$52+O$66),"")),"")</f>
        <v/>
      </c>
      <c r="P187" s="455" t="str">
        <f>IF(ISNUMBER(P144),IF(P$38=3,IF($C187&lt;(P$46+1),VLOOKUP(P144,$B$62:P$64,P$18+2),VLOOKUP(P144,$B$62:P$64,P$18+2)+P$66),IF(P$38=2,IF($C187&lt;(P$48+1),P$52,P$52+P$66),"")),"")</f>
        <v/>
      </c>
      <c r="Q187" s="455" t="str">
        <f>IF(ISNUMBER(Q144),IF(Q$38=3,IF($C187&lt;(Q$46+1),VLOOKUP(Q144,$B$62:Q$64,Q$18+2),VLOOKUP(Q144,$B$62:Q$64,Q$18+2)+Q$66),IF(Q$38=2,IF($C187&lt;(Q$48+1),Q$52,Q$52+Q$66),"")),"")</f>
        <v/>
      </c>
      <c r="R187" s="455" t="str">
        <f>IF(ISNUMBER(R144),IF(R$38=3,IF($C187&lt;(R$46+1),VLOOKUP(R144,$B$62:R$64,R$18+2),VLOOKUP(R144,$B$62:R$64,R$18+2)+R$66),IF(R$38=2,IF($C187&lt;(R$48+1),R$52,R$52+R$66),"")),"")</f>
        <v/>
      </c>
      <c r="S187" s="455" t="str">
        <f>IF(ISNUMBER(S144),IF(S$38=3,IF($C187&lt;(S$46+1),VLOOKUP(S144,$B$62:S$64,S$18+2),VLOOKUP(S144,$B$62:S$64,S$18+2)+S$66),IF(S$38=2,IF($C187&lt;(S$48+1),S$52,S$52+S$66),"")),"")</f>
        <v/>
      </c>
      <c r="T187" s="455" t="str">
        <f>IF(ISNUMBER(T144),IF(T$38=3,IF($C187&lt;(T$46+1),VLOOKUP(T144,$B$62:T$64,T$18+2),VLOOKUP(T144,$B$62:T$64,T$18+2)+T$66),IF(T$38=2,IF($C187&lt;(T$48+1),T$52,T$52+T$66),"")),"")</f>
        <v/>
      </c>
      <c r="U187" s="455" t="str">
        <f>IF(ISNUMBER(U144),IF(U$38=3,IF($C187&lt;(U$46+1),VLOOKUP(U144,$B$62:U$64,U$18+2),VLOOKUP(U144,$B$62:U$64,U$18+2)+U$66),IF(U$38=2,IF($C187&lt;(U$48+1),U$52,U$52+U$66),"")),"")</f>
        <v/>
      </c>
      <c r="V187" s="455" t="str">
        <f>IF(ISNUMBER(V144),IF(V$38=3,IF($C187&lt;(V$46+1),VLOOKUP(V144,$B$62:V$64,V$18+2),VLOOKUP(V144,$B$62:V$64,V$18+2)+V$66),IF(V$38=2,IF($C187&lt;(V$48+1),V$52,V$52+V$66),"")),"")</f>
        <v/>
      </c>
      <c r="W187" s="455" t="str">
        <f>IF(ISNUMBER(W144),IF(W$38=3,IF($C187&lt;(W$46+1),VLOOKUP(W144,$B$62:W$64,W$18+2),VLOOKUP(W144,$B$62:W$64,W$18+2)+W$66),IF(W$38=2,IF($C187&lt;(W$48+1),W$52,W$52+W$66),"")),"")</f>
        <v/>
      </c>
      <c r="X187" s="455" t="str">
        <f>IF(ISNUMBER(X144),IF(X$38=3,IF($C187&lt;(X$46+1),VLOOKUP(X144,$B$62:X$64,X$18+2),VLOOKUP(X144,$B$62:X$64,X$18+2)+X$66),IF(X$38=2,IF($C187&lt;(X$48+1),X$52,X$52+X$66),"")),"")</f>
        <v/>
      </c>
    </row>
    <row r="188" spans="1:24" x14ac:dyDescent="0.2">
      <c r="A188" s="442"/>
      <c r="B188" s="442"/>
      <c r="C188" s="470">
        <v>33</v>
      </c>
      <c r="D188" s="455" t="str">
        <f t="shared" si="21"/>
        <v/>
      </c>
      <c r="E188" s="455" t="str">
        <f>IF(ISNUMBER(E145),IF(E$38=3,IF($C188&lt;(E$46+1),VLOOKUP(E145,$B$62:E$64,E$18+2),VLOOKUP(E145,$B$62:E$64,E$18+2)+E$66),IF(E$38=2,IF($C188&lt;(E$48+1),E$52,E$52+E$66),"")),"")</f>
        <v/>
      </c>
      <c r="F188" s="455" t="str">
        <f>IF(ISNUMBER(F145),IF(F$38=3,IF($C188&lt;(F$46+1),VLOOKUP(F145,$B$62:F$64,F$18+2),VLOOKUP(F145,$B$62:F$64,F$18+2)+F$66),IF(F$38=2,IF($C188&lt;(F$48+1),F$52,F$52+F$66),"")),"")</f>
        <v/>
      </c>
      <c r="G188" s="455" t="str">
        <f>IF(ISNUMBER(G145),IF(G$38=3,IF($C188&lt;(G$46+1),VLOOKUP(G145,$B$62:G$64,G$18+2),VLOOKUP(G145,$B$62:G$64,G$18+2)+G$66),IF(G$38=2,IF($C188&lt;(G$48+1),G$52,G$52+G$66),"")),"")</f>
        <v/>
      </c>
      <c r="H188" s="455" t="str">
        <f>IF(ISNUMBER(H145),IF(H$38=3,IF($C188&lt;(H$46+1),VLOOKUP(H145,$B$62:H$64,H$18+2),VLOOKUP(H145,$B$62:H$64,H$18+2)+H$66),IF(H$38=2,IF($C188&lt;(H$48+1),H$52,H$52+H$66),"")),"")</f>
        <v/>
      </c>
      <c r="I188" s="455" t="str">
        <f>IF(ISNUMBER(I145),IF(I$38=3,IF($C188&lt;(I$46+1),VLOOKUP(I145,$B$62:I$64,I$18+2),VLOOKUP(I145,$B$62:I$64,I$18+2)+I$66),IF(I$38=2,IF($C188&lt;(I$48+1),I$52,I$52+I$66),"")),"")</f>
        <v/>
      </c>
      <c r="J188" s="455" t="str">
        <f>IF(ISNUMBER(J145),IF(J$38=3,IF($C188&lt;(J$46+1),VLOOKUP(J145,$B$62:J$64,J$18+2),VLOOKUP(J145,$B$62:J$64,J$18+2)+J$66),IF(J$38=2,IF($C188&lt;(J$48+1),J$52,J$52+J$66),"")),"")</f>
        <v/>
      </c>
      <c r="K188" s="455" t="str">
        <f>IF(ISNUMBER(K145),IF(K$38=3,IF($C188&lt;(K$46+1),VLOOKUP(K145,$B$62:K$64,K$18+2),VLOOKUP(K145,$B$62:K$64,K$18+2)+K$66),IF(K$38=2,IF($C188&lt;(K$48+1),K$52,K$52+K$66),"")),"")</f>
        <v/>
      </c>
      <c r="L188" s="455" t="str">
        <f>IF(ISNUMBER(L145),IF(L$38=3,IF($C188&lt;(L$46+1),VLOOKUP(L145,$B$62:L$64,L$18+2),VLOOKUP(L145,$B$62:L$64,L$18+2)+L$66),IF(L$38=2,IF($C188&lt;(L$48+1),L$52,L$52+L$66),"")),"")</f>
        <v/>
      </c>
      <c r="M188" s="455" t="str">
        <f>IF(ISNUMBER(M145),IF(M$38=3,IF($C188&lt;(M$46+1),VLOOKUP(M145,$B$62:M$64,M$18+2),VLOOKUP(M145,$B$62:M$64,M$18+2)+M$66),IF(M$38=2,IF($C188&lt;(M$48+1),M$52,M$52+M$66),"")),"")</f>
        <v/>
      </c>
      <c r="N188" s="455" t="str">
        <f>IF(ISNUMBER(N145),IF(N$38=3,IF($C188&lt;(N$46+1),VLOOKUP(N145,$B$62:N$64,N$18+2),VLOOKUP(N145,$B$62:N$64,N$18+2)+N$66),IF(N$38=2,IF($C188&lt;(N$48+1),N$52,N$52+N$66),"")),"")</f>
        <v/>
      </c>
      <c r="O188" s="455" t="str">
        <f>IF(ISNUMBER(O145),IF(O$38=3,IF($C188&lt;(O$46+1),VLOOKUP(O145,$B$62:O$64,O$18+2),VLOOKUP(O145,$B$62:O$64,O$18+2)+O$66),IF(O$38=2,IF($C188&lt;(O$48+1),O$52,O$52+O$66),"")),"")</f>
        <v/>
      </c>
      <c r="P188" s="455" t="str">
        <f>IF(ISNUMBER(P145),IF(P$38=3,IF($C188&lt;(P$46+1),VLOOKUP(P145,$B$62:P$64,P$18+2),VLOOKUP(P145,$B$62:P$64,P$18+2)+P$66),IF(P$38=2,IF($C188&lt;(P$48+1),P$52,P$52+P$66),"")),"")</f>
        <v/>
      </c>
      <c r="Q188" s="455" t="str">
        <f>IF(ISNUMBER(Q145),IF(Q$38=3,IF($C188&lt;(Q$46+1),VLOOKUP(Q145,$B$62:Q$64,Q$18+2),VLOOKUP(Q145,$B$62:Q$64,Q$18+2)+Q$66),IF(Q$38=2,IF($C188&lt;(Q$48+1),Q$52,Q$52+Q$66),"")),"")</f>
        <v/>
      </c>
      <c r="R188" s="455" t="str">
        <f>IF(ISNUMBER(R145),IF(R$38=3,IF($C188&lt;(R$46+1),VLOOKUP(R145,$B$62:R$64,R$18+2),VLOOKUP(R145,$B$62:R$64,R$18+2)+R$66),IF(R$38=2,IF($C188&lt;(R$48+1),R$52,R$52+R$66),"")),"")</f>
        <v/>
      </c>
      <c r="S188" s="455" t="str">
        <f>IF(ISNUMBER(S145),IF(S$38=3,IF($C188&lt;(S$46+1),VLOOKUP(S145,$B$62:S$64,S$18+2),VLOOKUP(S145,$B$62:S$64,S$18+2)+S$66),IF(S$38=2,IF($C188&lt;(S$48+1),S$52,S$52+S$66),"")),"")</f>
        <v/>
      </c>
      <c r="T188" s="455" t="str">
        <f>IF(ISNUMBER(T145),IF(T$38=3,IF($C188&lt;(T$46+1),VLOOKUP(T145,$B$62:T$64,T$18+2),VLOOKUP(T145,$B$62:T$64,T$18+2)+T$66),IF(T$38=2,IF($C188&lt;(T$48+1),T$52,T$52+T$66),"")),"")</f>
        <v/>
      </c>
      <c r="U188" s="455" t="str">
        <f>IF(ISNUMBER(U145),IF(U$38=3,IF($C188&lt;(U$46+1),VLOOKUP(U145,$B$62:U$64,U$18+2),VLOOKUP(U145,$B$62:U$64,U$18+2)+U$66),IF(U$38=2,IF($C188&lt;(U$48+1),U$52,U$52+U$66),"")),"")</f>
        <v/>
      </c>
      <c r="V188" s="455" t="str">
        <f>IF(ISNUMBER(V145),IF(V$38=3,IF($C188&lt;(V$46+1),VLOOKUP(V145,$B$62:V$64,V$18+2),VLOOKUP(V145,$B$62:V$64,V$18+2)+V$66),IF(V$38=2,IF($C188&lt;(V$48+1),V$52,V$52+V$66),"")),"")</f>
        <v/>
      </c>
      <c r="W188" s="455" t="str">
        <f>IF(ISNUMBER(W145),IF(W$38=3,IF($C188&lt;(W$46+1),VLOOKUP(W145,$B$62:W$64,W$18+2),VLOOKUP(W145,$B$62:W$64,W$18+2)+W$66),IF(W$38=2,IF($C188&lt;(W$48+1),W$52,W$52+W$66),"")),"")</f>
        <v/>
      </c>
      <c r="X188" s="455" t="str">
        <f>IF(ISNUMBER(X145),IF(X$38=3,IF($C188&lt;(X$46+1),VLOOKUP(X145,$B$62:X$64,X$18+2),VLOOKUP(X145,$B$62:X$64,X$18+2)+X$66),IF(X$38=2,IF($C188&lt;(X$48+1),X$52,X$52+X$66),"")),"")</f>
        <v/>
      </c>
    </row>
    <row r="189" spans="1:24" x14ac:dyDescent="0.2">
      <c r="A189" s="442"/>
      <c r="B189" s="442"/>
      <c r="C189" s="470">
        <v>34</v>
      </c>
      <c r="D189" s="455" t="str">
        <f t="shared" si="21"/>
        <v/>
      </c>
      <c r="E189" s="455" t="str">
        <f>IF(ISNUMBER(E146),IF(E$38=3,IF($C189&lt;(E$46+1),VLOOKUP(E146,$B$62:E$64,E$18+2),VLOOKUP(E146,$B$62:E$64,E$18+2)+E$66),IF(E$38=2,IF($C189&lt;(E$48+1),E$52,E$52+E$66),"")),"")</f>
        <v/>
      </c>
      <c r="F189" s="455" t="str">
        <f>IF(ISNUMBER(F146),IF(F$38=3,IF($C189&lt;(F$46+1),VLOOKUP(F146,$B$62:F$64,F$18+2),VLOOKUP(F146,$B$62:F$64,F$18+2)+F$66),IF(F$38=2,IF($C189&lt;(F$48+1),F$52,F$52+F$66),"")),"")</f>
        <v/>
      </c>
      <c r="G189" s="455" t="str">
        <f>IF(ISNUMBER(G146),IF(G$38=3,IF($C189&lt;(G$46+1),VLOOKUP(G146,$B$62:G$64,G$18+2),VLOOKUP(G146,$B$62:G$64,G$18+2)+G$66),IF(G$38=2,IF($C189&lt;(G$48+1),G$52,G$52+G$66),"")),"")</f>
        <v/>
      </c>
      <c r="H189" s="455" t="str">
        <f>IF(ISNUMBER(H146),IF(H$38=3,IF($C189&lt;(H$46+1),VLOOKUP(H146,$B$62:H$64,H$18+2),VLOOKUP(H146,$B$62:H$64,H$18+2)+H$66),IF(H$38=2,IF($C189&lt;(H$48+1),H$52,H$52+H$66),"")),"")</f>
        <v/>
      </c>
      <c r="I189" s="455" t="str">
        <f>IF(ISNUMBER(I146),IF(I$38=3,IF($C189&lt;(I$46+1),VLOOKUP(I146,$B$62:I$64,I$18+2),VLOOKUP(I146,$B$62:I$64,I$18+2)+I$66),IF(I$38=2,IF($C189&lt;(I$48+1),I$52,I$52+I$66),"")),"")</f>
        <v/>
      </c>
      <c r="J189" s="455" t="str">
        <f>IF(ISNUMBER(J146),IF(J$38=3,IF($C189&lt;(J$46+1),VLOOKUP(J146,$B$62:J$64,J$18+2),VLOOKUP(J146,$B$62:J$64,J$18+2)+J$66),IF(J$38=2,IF($C189&lt;(J$48+1),J$52,J$52+J$66),"")),"")</f>
        <v/>
      </c>
      <c r="K189" s="455" t="str">
        <f>IF(ISNUMBER(K146),IF(K$38=3,IF($C189&lt;(K$46+1),VLOOKUP(K146,$B$62:K$64,K$18+2),VLOOKUP(K146,$B$62:K$64,K$18+2)+K$66),IF(K$38=2,IF($C189&lt;(K$48+1),K$52,K$52+K$66),"")),"")</f>
        <v/>
      </c>
      <c r="L189" s="455" t="str">
        <f>IF(ISNUMBER(L146),IF(L$38=3,IF($C189&lt;(L$46+1),VLOOKUP(L146,$B$62:L$64,L$18+2),VLOOKUP(L146,$B$62:L$64,L$18+2)+L$66),IF(L$38=2,IF($C189&lt;(L$48+1),L$52,L$52+L$66),"")),"")</f>
        <v/>
      </c>
      <c r="M189" s="455" t="str">
        <f>IF(ISNUMBER(M146),IF(M$38=3,IF($C189&lt;(M$46+1),VLOOKUP(M146,$B$62:M$64,M$18+2),VLOOKUP(M146,$B$62:M$64,M$18+2)+M$66),IF(M$38=2,IF($C189&lt;(M$48+1),M$52,M$52+M$66),"")),"")</f>
        <v/>
      </c>
      <c r="N189" s="455" t="str">
        <f>IF(ISNUMBER(N146),IF(N$38=3,IF($C189&lt;(N$46+1),VLOOKUP(N146,$B$62:N$64,N$18+2),VLOOKUP(N146,$B$62:N$64,N$18+2)+N$66),IF(N$38=2,IF($C189&lt;(N$48+1),N$52,N$52+N$66),"")),"")</f>
        <v/>
      </c>
      <c r="O189" s="455" t="str">
        <f>IF(ISNUMBER(O146),IF(O$38=3,IF($C189&lt;(O$46+1),VLOOKUP(O146,$B$62:O$64,O$18+2),VLOOKUP(O146,$B$62:O$64,O$18+2)+O$66),IF(O$38=2,IF($C189&lt;(O$48+1),O$52,O$52+O$66),"")),"")</f>
        <v/>
      </c>
      <c r="P189" s="455" t="str">
        <f>IF(ISNUMBER(P146),IF(P$38=3,IF($C189&lt;(P$46+1),VLOOKUP(P146,$B$62:P$64,P$18+2),VLOOKUP(P146,$B$62:P$64,P$18+2)+P$66),IF(P$38=2,IF($C189&lt;(P$48+1),P$52,P$52+P$66),"")),"")</f>
        <v/>
      </c>
      <c r="Q189" s="455" t="str">
        <f>IF(ISNUMBER(Q146),IF(Q$38=3,IF($C189&lt;(Q$46+1),VLOOKUP(Q146,$B$62:Q$64,Q$18+2),VLOOKUP(Q146,$B$62:Q$64,Q$18+2)+Q$66),IF(Q$38=2,IF($C189&lt;(Q$48+1),Q$52,Q$52+Q$66),"")),"")</f>
        <v/>
      </c>
      <c r="R189" s="455" t="str">
        <f>IF(ISNUMBER(R146),IF(R$38=3,IF($C189&lt;(R$46+1),VLOOKUP(R146,$B$62:R$64,R$18+2),VLOOKUP(R146,$B$62:R$64,R$18+2)+R$66),IF(R$38=2,IF($C189&lt;(R$48+1),R$52,R$52+R$66),"")),"")</f>
        <v/>
      </c>
      <c r="S189" s="455" t="str">
        <f>IF(ISNUMBER(S146),IF(S$38=3,IF($C189&lt;(S$46+1),VLOOKUP(S146,$B$62:S$64,S$18+2),VLOOKUP(S146,$B$62:S$64,S$18+2)+S$66),IF(S$38=2,IF($C189&lt;(S$48+1),S$52,S$52+S$66),"")),"")</f>
        <v/>
      </c>
      <c r="T189" s="455" t="str">
        <f>IF(ISNUMBER(T146),IF(T$38=3,IF($C189&lt;(T$46+1),VLOOKUP(T146,$B$62:T$64,T$18+2),VLOOKUP(T146,$B$62:T$64,T$18+2)+T$66),IF(T$38=2,IF($C189&lt;(T$48+1),T$52,T$52+T$66),"")),"")</f>
        <v/>
      </c>
      <c r="U189" s="455" t="str">
        <f>IF(ISNUMBER(U146),IF(U$38=3,IF($C189&lt;(U$46+1),VLOOKUP(U146,$B$62:U$64,U$18+2),VLOOKUP(U146,$B$62:U$64,U$18+2)+U$66),IF(U$38=2,IF($C189&lt;(U$48+1),U$52,U$52+U$66),"")),"")</f>
        <v/>
      </c>
      <c r="V189" s="455" t="str">
        <f>IF(ISNUMBER(V146),IF(V$38=3,IF($C189&lt;(V$46+1),VLOOKUP(V146,$B$62:V$64,V$18+2),VLOOKUP(V146,$B$62:V$64,V$18+2)+V$66),IF(V$38=2,IF($C189&lt;(V$48+1),V$52,V$52+V$66),"")),"")</f>
        <v/>
      </c>
      <c r="W189" s="455" t="str">
        <f>IF(ISNUMBER(W146),IF(W$38=3,IF($C189&lt;(W$46+1),VLOOKUP(W146,$B$62:W$64,W$18+2),VLOOKUP(W146,$B$62:W$64,W$18+2)+W$66),IF(W$38=2,IF($C189&lt;(W$48+1),W$52,W$52+W$66),"")),"")</f>
        <v/>
      </c>
      <c r="X189" s="455" t="str">
        <f>IF(ISNUMBER(X146),IF(X$38=3,IF($C189&lt;(X$46+1),VLOOKUP(X146,$B$62:X$64,X$18+2),VLOOKUP(X146,$B$62:X$64,X$18+2)+X$66),IF(X$38=2,IF($C189&lt;(X$48+1),X$52,X$52+X$66),"")),"")</f>
        <v/>
      </c>
    </row>
    <row r="190" spans="1:24" x14ac:dyDescent="0.2">
      <c r="A190" s="442"/>
      <c r="B190" s="442"/>
      <c r="C190" s="470">
        <v>35</v>
      </c>
      <c r="D190" s="455" t="str">
        <f t="shared" si="21"/>
        <v/>
      </c>
      <c r="E190" s="455" t="str">
        <f>IF(ISNUMBER(E147),IF(E$38=3,IF($C190&lt;(E$46+1),VLOOKUP(E147,$B$62:E$64,E$18+2),VLOOKUP(E147,$B$62:E$64,E$18+2)+E$66),IF(E$38=2,IF($C190&lt;(E$48+1),E$52,E$52+E$66),"")),"")</f>
        <v/>
      </c>
      <c r="F190" s="455" t="str">
        <f>IF(ISNUMBER(F147),IF(F$38=3,IF($C190&lt;(F$46+1),VLOOKUP(F147,$B$62:F$64,F$18+2),VLOOKUP(F147,$B$62:F$64,F$18+2)+F$66),IF(F$38=2,IF($C190&lt;(F$48+1),F$52,F$52+F$66),"")),"")</f>
        <v/>
      </c>
      <c r="G190" s="455" t="str">
        <f>IF(ISNUMBER(G147),IF(G$38=3,IF($C190&lt;(G$46+1),VLOOKUP(G147,$B$62:G$64,G$18+2),VLOOKUP(G147,$B$62:G$64,G$18+2)+G$66),IF(G$38=2,IF($C190&lt;(G$48+1),G$52,G$52+G$66),"")),"")</f>
        <v/>
      </c>
      <c r="H190" s="455" t="str">
        <f>IF(ISNUMBER(H147),IF(H$38=3,IF($C190&lt;(H$46+1),VLOOKUP(H147,$B$62:H$64,H$18+2),VLOOKUP(H147,$B$62:H$64,H$18+2)+H$66),IF(H$38=2,IF($C190&lt;(H$48+1),H$52,H$52+H$66),"")),"")</f>
        <v/>
      </c>
      <c r="I190" s="455" t="str">
        <f>IF(ISNUMBER(I147),IF(I$38=3,IF($C190&lt;(I$46+1),VLOOKUP(I147,$B$62:I$64,I$18+2),VLOOKUP(I147,$B$62:I$64,I$18+2)+I$66),IF(I$38=2,IF($C190&lt;(I$48+1),I$52,I$52+I$66),"")),"")</f>
        <v/>
      </c>
      <c r="J190" s="455" t="str">
        <f>IF(ISNUMBER(J147),IF(J$38=3,IF($C190&lt;(J$46+1),VLOOKUP(J147,$B$62:J$64,J$18+2),VLOOKUP(J147,$B$62:J$64,J$18+2)+J$66),IF(J$38=2,IF($C190&lt;(J$48+1),J$52,J$52+J$66),"")),"")</f>
        <v/>
      </c>
      <c r="K190" s="455" t="str">
        <f>IF(ISNUMBER(K147),IF(K$38=3,IF($C190&lt;(K$46+1),VLOOKUP(K147,$B$62:K$64,K$18+2),VLOOKUP(K147,$B$62:K$64,K$18+2)+K$66),IF(K$38=2,IF($C190&lt;(K$48+1),K$52,K$52+K$66),"")),"")</f>
        <v/>
      </c>
      <c r="L190" s="455" t="str">
        <f>IF(ISNUMBER(L147),IF(L$38=3,IF($C190&lt;(L$46+1),VLOOKUP(L147,$B$62:L$64,L$18+2),VLOOKUP(L147,$B$62:L$64,L$18+2)+L$66),IF(L$38=2,IF($C190&lt;(L$48+1),L$52,L$52+L$66),"")),"")</f>
        <v/>
      </c>
      <c r="M190" s="455" t="str">
        <f>IF(ISNUMBER(M147),IF(M$38=3,IF($C190&lt;(M$46+1),VLOOKUP(M147,$B$62:M$64,M$18+2),VLOOKUP(M147,$B$62:M$64,M$18+2)+M$66),IF(M$38=2,IF($C190&lt;(M$48+1),M$52,M$52+M$66),"")),"")</f>
        <v/>
      </c>
      <c r="N190" s="455" t="str">
        <f>IF(ISNUMBER(N147),IF(N$38=3,IF($C190&lt;(N$46+1),VLOOKUP(N147,$B$62:N$64,N$18+2),VLOOKUP(N147,$B$62:N$64,N$18+2)+N$66),IF(N$38=2,IF($C190&lt;(N$48+1),N$52,N$52+N$66),"")),"")</f>
        <v/>
      </c>
      <c r="O190" s="455" t="str">
        <f>IF(ISNUMBER(O147),IF(O$38=3,IF($C190&lt;(O$46+1),VLOOKUP(O147,$B$62:O$64,O$18+2),VLOOKUP(O147,$B$62:O$64,O$18+2)+O$66),IF(O$38=2,IF($C190&lt;(O$48+1),O$52,O$52+O$66),"")),"")</f>
        <v/>
      </c>
      <c r="P190" s="455" t="str">
        <f>IF(ISNUMBER(P147),IF(P$38=3,IF($C190&lt;(P$46+1),VLOOKUP(P147,$B$62:P$64,P$18+2),VLOOKUP(P147,$B$62:P$64,P$18+2)+P$66),IF(P$38=2,IF($C190&lt;(P$48+1),P$52,P$52+P$66),"")),"")</f>
        <v/>
      </c>
      <c r="Q190" s="455" t="str">
        <f>IF(ISNUMBER(Q147),IF(Q$38=3,IF($C190&lt;(Q$46+1),VLOOKUP(Q147,$B$62:Q$64,Q$18+2),VLOOKUP(Q147,$B$62:Q$64,Q$18+2)+Q$66),IF(Q$38=2,IF($C190&lt;(Q$48+1),Q$52,Q$52+Q$66),"")),"")</f>
        <v/>
      </c>
      <c r="R190" s="455" t="str">
        <f>IF(ISNUMBER(R147),IF(R$38=3,IF($C190&lt;(R$46+1),VLOOKUP(R147,$B$62:R$64,R$18+2),VLOOKUP(R147,$B$62:R$64,R$18+2)+R$66),IF(R$38=2,IF($C190&lt;(R$48+1),R$52,R$52+R$66),"")),"")</f>
        <v/>
      </c>
      <c r="S190" s="455" t="str">
        <f>IF(ISNUMBER(S147),IF(S$38=3,IF($C190&lt;(S$46+1),VLOOKUP(S147,$B$62:S$64,S$18+2),VLOOKUP(S147,$B$62:S$64,S$18+2)+S$66),IF(S$38=2,IF($C190&lt;(S$48+1),S$52,S$52+S$66),"")),"")</f>
        <v/>
      </c>
      <c r="T190" s="455" t="str">
        <f>IF(ISNUMBER(T147),IF(T$38=3,IF($C190&lt;(T$46+1),VLOOKUP(T147,$B$62:T$64,T$18+2),VLOOKUP(T147,$B$62:T$64,T$18+2)+T$66),IF(T$38=2,IF($C190&lt;(T$48+1),T$52,T$52+T$66),"")),"")</f>
        <v/>
      </c>
      <c r="U190" s="455" t="str">
        <f>IF(ISNUMBER(U147),IF(U$38=3,IF($C190&lt;(U$46+1),VLOOKUP(U147,$B$62:U$64,U$18+2),VLOOKUP(U147,$B$62:U$64,U$18+2)+U$66),IF(U$38=2,IF($C190&lt;(U$48+1),U$52,U$52+U$66),"")),"")</f>
        <v/>
      </c>
      <c r="V190" s="455" t="str">
        <f>IF(ISNUMBER(V147),IF(V$38=3,IF($C190&lt;(V$46+1),VLOOKUP(V147,$B$62:V$64,V$18+2),VLOOKUP(V147,$B$62:V$64,V$18+2)+V$66),IF(V$38=2,IF($C190&lt;(V$48+1),V$52,V$52+V$66),"")),"")</f>
        <v/>
      </c>
      <c r="W190" s="455" t="str">
        <f>IF(ISNUMBER(W147),IF(W$38=3,IF($C190&lt;(W$46+1),VLOOKUP(W147,$B$62:W$64,W$18+2),VLOOKUP(W147,$B$62:W$64,W$18+2)+W$66),IF(W$38=2,IF($C190&lt;(W$48+1),W$52,W$52+W$66),"")),"")</f>
        <v/>
      </c>
      <c r="X190" s="455" t="str">
        <f>IF(ISNUMBER(X147),IF(X$38=3,IF($C190&lt;(X$46+1),VLOOKUP(X147,$B$62:X$64,X$18+2),VLOOKUP(X147,$B$62:X$64,X$18+2)+X$66),IF(X$38=2,IF($C190&lt;(X$48+1),X$52,X$52+X$66),"")),"")</f>
        <v/>
      </c>
    </row>
    <row r="191" spans="1:24" x14ac:dyDescent="0.2">
      <c r="A191" s="442"/>
      <c r="B191" s="442"/>
      <c r="C191" s="470">
        <v>36</v>
      </c>
      <c r="D191" s="455" t="str">
        <f t="shared" si="21"/>
        <v/>
      </c>
      <c r="E191" s="455" t="str">
        <f>IF(ISNUMBER(E148),IF(E$38=3,IF($C191&lt;(E$46+1),VLOOKUP(E148,$B$62:E$64,E$18+2),VLOOKUP(E148,$B$62:E$64,E$18+2)+E$66),IF(E$38=2,IF($C191&lt;(E$48+1),E$52,E$52+E$66),"")),"")</f>
        <v/>
      </c>
      <c r="F191" s="455" t="str">
        <f>IF(ISNUMBER(F148),IF(F$38=3,IF($C191&lt;(F$46+1),VLOOKUP(F148,$B$62:F$64,F$18+2),VLOOKUP(F148,$B$62:F$64,F$18+2)+F$66),IF(F$38=2,IF($C191&lt;(F$48+1),F$52,F$52+F$66),"")),"")</f>
        <v/>
      </c>
      <c r="G191" s="455" t="str">
        <f>IF(ISNUMBER(G148),IF(G$38=3,IF($C191&lt;(G$46+1),VLOOKUP(G148,$B$62:G$64,G$18+2),VLOOKUP(G148,$B$62:G$64,G$18+2)+G$66),IF(G$38=2,IF($C191&lt;(G$48+1),G$52,G$52+G$66),"")),"")</f>
        <v/>
      </c>
      <c r="H191" s="455" t="str">
        <f>IF(ISNUMBER(H148),IF(H$38=3,IF($C191&lt;(H$46+1),VLOOKUP(H148,$B$62:H$64,H$18+2),VLOOKUP(H148,$B$62:H$64,H$18+2)+H$66),IF(H$38=2,IF($C191&lt;(H$48+1),H$52,H$52+H$66),"")),"")</f>
        <v/>
      </c>
      <c r="I191" s="455" t="str">
        <f>IF(ISNUMBER(I148),IF(I$38=3,IF($C191&lt;(I$46+1),VLOOKUP(I148,$B$62:I$64,I$18+2),VLOOKUP(I148,$B$62:I$64,I$18+2)+I$66),IF(I$38=2,IF($C191&lt;(I$48+1),I$52,I$52+I$66),"")),"")</f>
        <v/>
      </c>
      <c r="J191" s="455" t="str">
        <f>IF(ISNUMBER(J148),IF(J$38=3,IF($C191&lt;(J$46+1),VLOOKUP(J148,$B$62:J$64,J$18+2),VLOOKUP(J148,$B$62:J$64,J$18+2)+J$66),IF(J$38=2,IF($C191&lt;(J$48+1),J$52,J$52+J$66),"")),"")</f>
        <v/>
      </c>
      <c r="K191" s="455" t="str">
        <f>IF(ISNUMBER(K148),IF(K$38=3,IF($C191&lt;(K$46+1),VLOOKUP(K148,$B$62:K$64,K$18+2),VLOOKUP(K148,$B$62:K$64,K$18+2)+K$66),IF(K$38=2,IF($C191&lt;(K$48+1),K$52,K$52+K$66),"")),"")</f>
        <v/>
      </c>
      <c r="L191" s="455" t="str">
        <f>IF(ISNUMBER(L148),IF(L$38=3,IF($C191&lt;(L$46+1),VLOOKUP(L148,$B$62:L$64,L$18+2),VLOOKUP(L148,$B$62:L$64,L$18+2)+L$66),IF(L$38=2,IF($C191&lt;(L$48+1),L$52,L$52+L$66),"")),"")</f>
        <v/>
      </c>
      <c r="M191" s="455" t="str">
        <f>IF(ISNUMBER(M148),IF(M$38=3,IF($C191&lt;(M$46+1),VLOOKUP(M148,$B$62:M$64,M$18+2),VLOOKUP(M148,$B$62:M$64,M$18+2)+M$66),IF(M$38=2,IF($C191&lt;(M$48+1),M$52,M$52+M$66),"")),"")</f>
        <v/>
      </c>
      <c r="N191" s="455" t="str">
        <f>IF(ISNUMBER(N148),IF(N$38=3,IF($C191&lt;(N$46+1),VLOOKUP(N148,$B$62:N$64,N$18+2),VLOOKUP(N148,$B$62:N$64,N$18+2)+N$66),IF(N$38=2,IF($C191&lt;(N$48+1),N$52,N$52+N$66),"")),"")</f>
        <v/>
      </c>
      <c r="O191" s="455" t="str">
        <f>IF(ISNUMBER(O148),IF(O$38=3,IF($C191&lt;(O$46+1),VLOOKUP(O148,$B$62:O$64,O$18+2),VLOOKUP(O148,$B$62:O$64,O$18+2)+O$66),IF(O$38=2,IF($C191&lt;(O$48+1),O$52,O$52+O$66),"")),"")</f>
        <v/>
      </c>
      <c r="P191" s="455" t="str">
        <f>IF(ISNUMBER(P148),IF(P$38=3,IF($C191&lt;(P$46+1),VLOOKUP(P148,$B$62:P$64,P$18+2),VLOOKUP(P148,$B$62:P$64,P$18+2)+P$66),IF(P$38=2,IF($C191&lt;(P$48+1),P$52,P$52+P$66),"")),"")</f>
        <v/>
      </c>
      <c r="Q191" s="455" t="str">
        <f>IF(ISNUMBER(Q148),IF(Q$38=3,IF($C191&lt;(Q$46+1),VLOOKUP(Q148,$B$62:Q$64,Q$18+2),VLOOKUP(Q148,$B$62:Q$64,Q$18+2)+Q$66),IF(Q$38=2,IF($C191&lt;(Q$48+1),Q$52,Q$52+Q$66),"")),"")</f>
        <v/>
      </c>
      <c r="R191" s="455" t="str">
        <f>IF(ISNUMBER(R148),IF(R$38=3,IF($C191&lt;(R$46+1),VLOOKUP(R148,$B$62:R$64,R$18+2),VLOOKUP(R148,$B$62:R$64,R$18+2)+R$66),IF(R$38=2,IF($C191&lt;(R$48+1),R$52,R$52+R$66),"")),"")</f>
        <v/>
      </c>
      <c r="S191" s="455" t="str">
        <f>IF(ISNUMBER(S148),IF(S$38=3,IF($C191&lt;(S$46+1),VLOOKUP(S148,$B$62:S$64,S$18+2),VLOOKUP(S148,$B$62:S$64,S$18+2)+S$66),IF(S$38=2,IF($C191&lt;(S$48+1),S$52,S$52+S$66),"")),"")</f>
        <v/>
      </c>
      <c r="T191" s="455" t="str">
        <f>IF(ISNUMBER(T148),IF(T$38=3,IF($C191&lt;(T$46+1),VLOOKUP(T148,$B$62:T$64,T$18+2),VLOOKUP(T148,$B$62:T$64,T$18+2)+T$66),IF(T$38=2,IF($C191&lt;(T$48+1),T$52,T$52+T$66),"")),"")</f>
        <v/>
      </c>
      <c r="U191" s="455" t="str">
        <f>IF(ISNUMBER(U148),IF(U$38=3,IF($C191&lt;(U$46+1),VLOOKUP(U148,$B$62:U$64,U$18+2),VLOOKUP(U148,$B$62:U$64,U$18+2)+U$66),IF(U$38=2,IF($C191&lt;(U$48+1),U$52,U$52+U$66),"")),"")</f>
        <v/>
      </c>
      <c r="V191" s="455" t="str">
        <f>IF(ISNUMBER(V148),IF(V$38=3,IF($C191&lt;(V$46+1),VLOOKUP(V148,$B$62:V$64,V$18+2),VLOOKUP(V148,$B$62:V$64,V$18+2)+V$66),IF(V$38=2,IF($C191&lt;(V$48+1),V$52,V$52+V$66),"")),"")</f>
        <v/>
      </c>
      <c r="W191" s="455" t="str">
        <f>IF(ISNUMBER(W148),IF(W$38=3,IF($C191&lt;(W$46+1),VLOOKUP(W148,$B$62:W$64,W$18+2),VLOOKUP(W148,$B$62:W$64,W$18+2)+W$66),IF(W$38=2,IF($C191&lt;(W$48+1),W$52,W$52+W$66),"")),"")</f>
        <v/>
      </c>
      <c r="X191" s="455" t="str">
        <f>IF(ISNUMBER(X148),IF(X$38=3,IF($C191&lt;(X$46+1),VLOOKUP(X148,$B$62:X$64,X$18+2),VLOOKUP(X148,$B$62:X$64,X$18+2)+X$66),IF(X$38=2,IF($C191&lt;(X$48+1),X$52,X$52+X$66),"")),"")</f>
        <v/>
      </c>
    </row>
    <row r="192" spans="1:24" x14ac:dyDescent="0.2">
      <c r="A192" s="442"/>
      <c r="B192" s="442"/>
      <c r="C192" s="470">
        <v>37</v>
      </c>
      <c r="D192" s="455" t="str">
        <f t="shared" si="21"/>
        <v/>
      </c>
      <c r="E192" s="455" t="str">
        <f>IF(ISNUMBER(E149),IF(E$38=3,IF($C192&lt;(E$46+1),VLOOKUP(E149,$B$62:E$64,E$18+2),VLOOKUP(E149,$B$62:E$64,E$18+2)+E$66),IF(E$38=2,IF($C192&lt;(E$48+1),E$52,E$52+E$66),"")),"")</f>
        <v/>
      </c>
      <c r="F192" s="455" t="str">
        <f>IF(ISNUMBER(F149),IF(F$38=3,IF($C192&lt;(F$46+1),VLOOKUP(F149,$B$62:F$64,F$18+2),VLOOKUP(F149,$B$62:F$64,F$18+2)+F$66),IF(F$38=2,IF($C192&lt;(F$48+1),F$52,F$52+F$66),"")),"")</f>
        <v/>
      </c>
      <c r="G192" s="455" t="str">
        <f>IF(ISNUMBER(G149),IF(G$38=3,IF($C192&lt;(G$46+1),VLOOKUP(G149,$B$62:G$64,G$18+2),VLOOKUP(G149,$B$62:G$64,G$18+2)+G$66),IF(G$38=2,IF($C192&lt;(G$48+1),G$52,G$52+G$66),"")),"")</f>
        <v/>
      </c>
      <c r="H192" s="455" t="str">
        <f>IF(ISNUMBER(H149),IF(H$38=3,IF($C192&lt;(H$46+1),VLOOKUP(H149,$B$62:H$64,H$18+2),VLOOKUP(H149,$B$62:H$64,H$18+2)+H$66),IF(H$38=2,IF($C192&lt;(H$48+1),H$52,H$52+H$66),"")),"")</f>
        <v/>
      </c>
      <c r="I192" s="455" t="str">
        <f>IF(ISNUMBER(I149),IF(I$38=3,IF($C192&lt;(I$46+1),VLOOKUP(I149,$B$62:I$64,I$18+2),VLOOKUP(I149,$B$62:I$64,I$18+2)+I$66),IF(I$38=2,IF($C192&lt;(I$48+1),I$52,I$52+I$66),"")),"")</f>
        <v/>
      </c>
      <c r="J192" s="455" t="str">
        <f>IF(ISNUMBER(J149),IF(J$38=3,IF($C192&lt;(J$46+1),VLOOKUP(J149,$B$62:J$64,J$18+2),VLOOKUP(J149,$B$62:J$64,J$18+2)+J$66),IF(J$38=2,IF($C192&lt;(J$48+1),J$52,J$52+J$66),"")),"")</f>
        <v/>
      </c>
      <c r="K192" s="455" t="str">
        <f>IF(ISNUMBER(K149),IF(K$38=3,IF($C192&lt;(K$46+1),VLOOKUP(K149,$B$62:K$64,K$18+2),VLOOKUP(K149,$B$62:K$64,K$18+2)+K$66),IF(K$38=2,IF($C192&lt;(K$48+1),K$52,K$52+K$66),"")),"")</f>
        <v/>
      </c>
      <c r="L192" s="455" t="str">
        <f>IF(ISNUMBER(L149),IF(L$38=3,IF($C192&lt;(L$46+1),VLOOKUP(L149,$B$62:L$64,L$18+2),VLOOKUP(L149,$B$62:L$64,L$18+2)+L$66),IF(L$38=2,IF($C192&lt;(L$48+1),L$52,L$52+L$66),"")),"")</f>
        <v/>
      </c>
      <c r="M192" s="455" t="str">
        <f>IF(ISNUMBER(M149),IF(M$38=3,IF($C192&lt;(M$46+1),VLOOKUP(M149,$B$62:M$64,M$18+2),VLOOKUP(M149,$B$62:M$64,M$18+2)+M$66),IF(M$38=2,IF($C192&lt;(M$48+1),M$52,M$52+M$66),"")),"")</f>
        <v/>
      </c>
      <c r="N192" s="455" t="str">
        <f>IF(ISNUMBER(N149),IF(N$38=3,IF($C192&lt;(N$46+1),VLOOKUP(N149,$B$62:N$64,N$18+2),VLOOKUP(N149,$B$62:N$64,N$18+2)+N$66),IF(N$38=2,IF($C192&lt;(N$48+1),N$52,N$52+N$66),"")),"")</f>
        <v/>
      </c>
      <c r="O192" s="455" t="str">
        <f>IF(ISNUMBER(O149),IF(O$38=3,IF($C192&lt;(O$46+1),VLOOKUP(O149,$B$62:O$64,O$18+2),VLOOKUP(O149,$B$62:O$64,O$18+2)+O$66),IF(O$38=2,IF($C192&lt;(O$48+1),O$52,O$52+O$66),"")),"")</f>
        <v/>
      </c>
      <c r="P192" s="455" t="str">
        <f>IF(ISNUMBER(P149),IF(P$38=3,IF($C192&lt;(P$46+1),VLOOKUP(P149,$B$62:P$64,P$18+2),VLOOKUP(P149,$B$62:P$64,P$18+2)+P$66),IF(P$38=2,IF($C192&lt;(P$48+1),P$52,P$52+P$66),"")),"")</f>
        <v/>
      </c>
      <c r="Q192" s="455" t="str">
        <f>IF(ISNUMBER(Q149),IF(Q$38=3,IF($C192&lt;(Q$46+1),VLOOKUP(Q149,$B$62:Q$64,Q$18+2),VLOOKUP(Q149,$B$62:Q$64,Q$18+2)+Q$66),IF(Q$38=2,IF($C192&lt;(Q$48+1),Q$52,Q$52+Q$66),"")),"")</f>
        <v/>
      </c>
      <c r="R192" s="455" t="str">
        <f>IF(ISNUMBER(R149),IF(R$38=3,IF($C192&lt;(R$46+1),VLOOKUP(R149,$B$62:R$64,R$18+2),VLOOKUP(R149,$B$62:R$64,R$18+2)+R$66),IF(R$38=2,IF($C192&lt;(R$48+1),R$52,R$52+R$66),"")),"")</f>
        <v/>
      </c>
      <c r="S192" s="455" t="str">
        <f>IF(ISNUMBER(S149),IF(S$38=3,IF($C192&lt;(S$46+1),VLOOKUP(S149,$B$62:S$64,S$18+2),VLOOKUP(S149,$B$62:S$64,S$18+2)+S$66),IF(S$38=2,IF($C192&lt;(S$48+1),S$52,S$52+S$66),"")),"")</f>
        <v/>
      </c>
      <c r="T192" s="455" t="str">
        <f>IF(ISNUMBER(T149),IF(T$38=3,IF($C192&lt;(T$46+1),VLOOKUP(T149,$B$62:T$64,T$18+2),VLOOKUP(T149,$B$62:T$64,T$18+2)+T$66),IF(T$38=2,IF($C192&lt;(T$48+1),T$52,T$52+T$66),"")),"")</f>
        <v/>
      </c>
      <c r="U192" s="455" t="str">
        <f>IF(ISNUMBER(U149),IF(U$38=3,IF($C192&lt;(U$46+1),VLOOKUP(U149,$B$62:U$64,U$18+2),VLOOKUP(U149,$B$62:U$64,U$18+2)+U$66),IF(U$38=2,IF($C192&lt;(U$48+1),U$52,U$52+U$66),"")),"")</f>
        <v/>
      </c>
      <c r="V192" s="455" t="str">
        <f>IF(ISNUMBER(V149),IF(V$38=3,IF($C192&lt;(V$46+1),VLOOKUP(V149,$B$62:V$64,V$18+2),VLOOKUP(V149,$B$62:V$64,V$18+2)+V$66),IF(V$38=2,IF($C192&lt;(V$48+1),V$52,V$52+V$66),"")),"")</f>
        <v/>
      </c>
      <c r="W192" s="455" t="str">
        <f>IF(ISNUMBER(W149),IF(W$38=3,IF($C192&lt;(W$46+1),VLOOKUP(W149,$B$62:W$64,W$18+2),VLOOKUP(W149,$B$62:W$64,W$18+2)+W$66),IF(W$38=2,IF($C192&lt;(W$48+1),W$52,W$52+W$66),"")),"")</f>
        <v/>
      </c>
      <c r="X192" s="455" t="str">
        <f>IF(ISNUMBER(X149),IF(X$38=3,IF($C192&lt;(X$46+1),VLOOKUP(X149,$B$62:X$64,X$18+2),VLOOKUP(X149,$B$62:X$64,X$18+2)+X$66),IF(X$38=2,IF($C192&lt;(X$48+1),X$52,X$52+X$66),"")),"")</f>
        <v/>
      </c>
    </row>
    <row r="193" spans="1:24" x14ac:dyDescent="0.2">
      <c r="A193" s="442"/>
      <c r="B193" s="442"/>
      <c r="C193" s="470">
        <v>38</v>
      </c>
      <c r="D193" s="455" t="str">
        <f t="shared" si="21"/>
        <v/>
      </c>
      <c r="E193" s="455" t="str">
        <f>IF(ISNUMBER(E150),IF(E$38=3,IF($C193&lt;(E$46+1),VLOOKUP(E150,$B$62:E$64,E$18+2),VLOOKUP(E150,$B$62:E$64,E$18+2)+E$66),IF(E$38=2,IF($C193&lt;(E$48+1),E$52,E$52+E$66),"")),"")</f>
        <v/>
      </c>
      <c r="F193" s="455" t="str">
        <f>IF(ISNUMBER(F150),IF(F$38=3,IF($C193&lt;(F$46+1),VLOOKUP(F150,$B$62:F$64,F$18+2),VLOOKUP(F150,$B$62:F$64,F$18+2)+F$66),IF(F$38=2,IF($C193&lt;(F$48+1),F$52,F$52+F$66),"")),"")</f>
        <v/>
      </c>
      <c r="G193" s="455" t="str">
        <f>IF(ISNUMBER(G150),IF(G$38=3,IF($C193&lt;(G$46+1),VLOOKUP(G150,$B$62:G$64,G$18+2),VLOOKUP(G150,$B$62:G$64,G$18+2)+G$66),IF(G$38=2,IF($C193&lt;(G$48+1),G$52,G$52+G$66),"")),"")</f>
        <v/>
      </c>
      <c r="H193" s="455" t="str">
        <f>IF(ISNUMBER(H150),IF(H$38=3,IF($C193&lt;(H$46+1),VLOOKUP(H150,$B$62:H$64,H$18+2),VLOOKUP(H150,$B$62:H$64,H$18+2)+H$66),IF(H$38=2,IF($C193&lt;(H$48+1),H$52,H$52+H$66),"")),"")</f>
        <v/>
      </c>
      <c r="I193" s="455" t="str">
        <f>IF(ISNUMBER(I150),IF(I$38=3,IF($C193&lt;(I$46+1),VLOOKUP(I150,$B$62:I$64,I$18+2),VLOOKUP(I150,$B$62:I$64,I$18+2)+I$66),IF(I$38=2,IF($C193&lt;(I$48+1),I$52,I$52+I$66),"")),"")</f>
        <v/>
      </c>
      <c r="J193" s="455" t="str">
        <f>IF(ISNUMBER(J150),IF(J$38=3,IF($C193&lt;(J$46+1),VLOOKUP(J150,$B$62:J$64,J$18+2),VLOOKUP(J150,$B$62:J$64,J$18+2)+J$66),IF(J$38=2,IF($C193&lt;(J$48+1),J$52,J$52+J$66),"")),"")</f>
        <v/>
      </c>
      <c r="K193" s="455" t="str">
        <f>IF(ISNUMBER(K150),IF(K$38=3,IF($C193&lt;(K$46+1),VLOOKUP(K150,$B$62:K$64,K$18+2),VLOOKUP(K150,$B$62:K$64,K$18+2)+K$66),IF(K$38=2,IF($C193&lt;(K$48+1),K$52,K$52+K$66),"")),"")</f>
        <v/>
      </c>
      <c r="L193" s="455" t="str">
        <f>IF(ISNUMBER(L150),IF(L$38=3,IF($C193&lt;(L$46+1),VLOOKUP(L150,$B$62:L$64,L$18+2),VLOOKUP(L150,$B$62:L$64,L$18+2)+L$66),IF(L$38=2,IF($C193&lt;(L$48+1),L$52,L$52+L$66),"")),"")</f>
        <v/>
      </c>
      <c r="M193" s="455" t="str">
        <f>IF(ISNUMBER(M150),IF(M$38=3,IF($C193&lt;(M$46+1),VLOOKUP(M150,$B$62:M$64,M$18+2),VLOOKUP(M150,$B$62:M$64,M$18+2)+M$66),IF(M$38=2,IF($C193&lt;(M$48+1),M$52,M$52+M$66),"")),"")</f>
        <v/>
      </c>
      <c r="N193" s="455" t="str">
        <f>IF(ISNUMBER(N150),IF(N$38=3,IF($C193&lt;(N$46+1),VLOOKUP(N150,$B$62:N$64,N$18+2),VLOOKUP(N150,$B$62:N$64,N$18+2)+N$66),IF(N$38=2,IF($C193&lt;(N$48+1),N$52,N$52+N$66),"")),"")</f>
        <v/>
      </c>
      <c r="O193" s="455" t="str">
        <f>IF(ISNUMBER(O150),IF(O$38=3,IF($C193&lt;(O$46+1),VLOOKUP(O150,$B$62:O$64,O$18+2),VLOOKUP(O150,$B$62:O$64,O$18+2)+O$66),IF(O$38=2,IF($C193&lt;(O$48+1),O$52,O$52+O$66),"")),"")</f>
        <v/>
      </c>
      <c r="P193" s="455" t="str">
        <f>IF(ISNUMBER(P150),IF(P$38=3,IF($C193&lt;(P$46+1),VLOOKUP(P150,$B$62:P$64,P$18+2),VLOOKUP(P150,$B$62:P$64,P$18+2)+P$66),IF(P$38=2,IF($C193&lt;(P$48+1),P$52,P$52+P$66),"")),"")</f>
        <v/>
      </c>
      <c r="Q193" s="455" t="str">
        <f>IF(ISNUMBER(Q150),IF(Q$38=3,IF($C193&lt;(Q$46+1),VLOOKUP(Q150,$B$62:Q$64,Q$18+2),VLOOKUP(Q150,$B$62:Q$64,Q$18+2)+Q$66),IF(Q$38=2,IF($C193&lt;(Q$48+1),Q$52,Q$52+Q$66),"")),"")</f>
        <v/>
      </c>
      <c r="R193" s="455" t="str">
        <f>IF(ISNUMBER(R150),IF(R$38=3,IF($C193&lt;(R$46+1),VLOOKUP(R150,$B$62:R$64,R$18+2),VLOOKUP(R150,$B$62:R$64,R$18+2)+R$66),IF(R$38=2,IF($C193&lt;(R$48+1),R$52,R$52+R$66),"")),"")</f>
        <v/>
      </c>
      <c r="S193" s="455" t="str">
        <f>IF(ISNUMBER(S150),IF(S$38=3,IF($C193&lt;(S$46+1),VLOOKUP(S150,$B$62:S$64,S$18+2),VLOOKUP(S150,$B$62:S$64,S$18+2)+S$66),IF(S$38=2,IF($C193&lt;(S$48+1),S$52,S$52+S$66),"")),"")</f>
        <v/>
      </c>
      <c r="T193" s="455" t="str">
        <f>IF(ISNUMBER(T150),IF(T$38=3,IF($C193&lt;(T$46+1),VLOOKUP(T150,$B$62:T$64,T$18+2),VLOOKUP(T150,$B$62:T$64,T$18+2)+T$66),IF(T$38=2,IF($C193&lt;(T$48+1),T$52,T$52+T$66),"")),"")</f>
        <v/>
      </c>
      <c r="U193" s="455" t="str">
        <f>IF(ISNUMBER(U150),IF(U$38=3,IF($C193&lt;(U$46+1),VLOOKUP(U150,$B$62:U$64,U$18+2),VLOOKUP(U150,$B$62:U$64,U$18+2)+U$66),IF(U$38=2,IF($C193&lt;(U$48+1),U$52,U$52+U$66),"")),"")</f>
        <v/>
      </c>
      <c r="V193" s="455" t="str">
        <f>IF(ISNUMBER(V150),IF(V$38=3,IF($C193&lt;(V$46+1),VLOOKUP(V150,$B$62:V$64,V$18+2),VLOOKUP(V150,$B$62:V$64,V$18+2)+V$66),IF(V$38=2,IF($C193&lt;(V$48+1),V$52,V$52+V$66),"")),"")</f>
        <v/>
      </c>
      <c r="W193" s="455" t="str">
        <f>IF(ISNUMBER(W150),IF(W$38=3,IF($C193&lt;(W$46+1),VLOOKUP(W150,$B$62:W$64,W$18+2),VLOOKUP(W150,$B$62:W$64,W$18+2)+W$66),IF(W$38=2,IF($C193&lt;(W$48+1),W$52,W$52+W$66),"")),"")</f>
        <v/>
      </c>
      <c r="X193" s="455" t="str">
        <f>IF(ISNUMBER(X150),IF(X$38=3,IF($C193&lt;(X$46+1),VLOOKUP(X150,$B$62:X$64,X$18+2),VLOOKUP(X150,$B$62:X$64,X$18+2)+X$66),IF(X$38=2,IF($C193&lt;(X$48+1),X$52,X$52+X$66),"")),"")</f>
        <v/>
      </c>
    </row>
    <row r="194" spans="1:24" x14ac:dyDescent="0.2">
      <c r="A194" s="442"/>
      <c r="B194" s="442"/>
      <c r="C194" s="470">
        <v>39</v>
      </c>
      <c r="D194" s="455" t="str">
        <f t="shared" si="21"/>
        <v/>
      </c>
      <c r="E194" s="455" t="str">
        <f>IF(ISNUMBER(E151),IF(E$38=3,IF($C194&lt;(E$46+1),VLOOKUP(E151,$B$62:E$64,E$18+2),VLOOKUP(E151,$B$62:E$64,E$18+2)+E$66),IF(E$38=2,IF($C194&lt;(E$48+1),E$52,E$52+E$66),"")),"")</f>
        <v/>
      </c>
      <c r="F194" s="455" t="str">
        <f>IF(ISNUMBER(F151),IF(F$38=3,IF($C194&lt;(F$46+1),VLOOKUP(F151,$B$62:F$64,F$18+2),VLOOKUP(F151,$B$62:F$64,F$18+2)+F$66),IF(F$38=2,IF($C194&lt;(F$48+1),F$52,F$52+F$66),"")),"")</f>
        <v/>
      </c>
      <c r="G194" s="455" t="str">
        <f>IF(ISNUMBER(G151),IF(G$38=3,IF($C194&lt;(G$46+1),VLOOKUP(G151,$B$62:G$64,G$18+2),VLOOKUP(G151,$B$62:G$64,G$18+2)+G$66),IF(G$38=2,IF($C194&lt;(G$48+1),G$52,G$52+G$66),"")),"")</f>
        <v/>
      </c>
      <c r="H194" s="455" t="str">
        <f>IF(ISNUMBER(H151),IF(H$38=3,IF($C194&lt;(H$46+1),VLOOKUP(H151,$B$62:H$64,H$18+2),VLOOKUP(H151,$B$62:H$64,H$18+2)+H$66),IF(H$38=2,IF($C194&lt;(H$48+1),H$52,H$52+H$66),"")),"")</f>
        <v/>
      </c>
      <c r="I194" s="455" t="str">
        <f>IF(ISNUMBER(I151),IF(I$38=3,IF($C194&lt;(I$46+1),VLOOKUP(I151,$B$62:I$64,I$18+2),VLOOKUP(I151,$B$62:I$64,I$18+2)+I$66),IF(I$38=2,IF($C194&lt;(I$48+1),I$52,I$52+I$66),"")),"")</f>
        <v/>
      </c>
      <c r="J194" s="455" t="str">
        <f>IF(ISNUMBER(J151),IF(J$38=3,IF($C194&lt;(J$46+1),VLOOKUP(J151,$B$62:J$64,J$18+2),VLOOKUP(J151,$B$62:J$64,J$18+2)+J$66),IF(J$38=2,IF($C194&lt;(J$48+1),J$52,J$52+J$66),"")),"")</f>
        <v/>
      </c>
      <c r="K194" s="455" t="str">
        <f>IF(ISNUMBER(K151),IF(K$38=3,IF($C194&lt;(K$46+1),VLOOKUP(K151,$B$62:K$64,K$18+2),VLOOKUP(K151,$B$62:K$64,K$18+2)+K$66),IF(K$38=2,IF($C194&lt;(K$48+1),K$52,K$52+K$66),"")),"")</f>
        <v/>
      </c>
      <c r="L194" s="455" t="str">
        <f>IF(ISNUMBER(L151),IF(L$38=3,IF($C194&lt;(L$46+1),VLOOKUP(L151,$B$62:L$64,L$18+2),VLOOKUP(L151,$B$62:L$64,L$18+2)+L$66),IF(L$38=2,IF($C194&lt;(L$48+1),L$52,L$52+L$66),"")),"")</f>
        <v/>
      </c>
      <c r="M194" s="455" t="str">
        <f>IF(ISNUMBER(M151),IF(M$38=3,IF($C194&lt;(M$46+1),VLOOKUP(M151,$B$62:M$64,M$18+2),VLOOKUP(M151,$B$62:M$64,M$18+2)+M$66),IF(M$38=2,IF($C194&lt;(M$48+1),M$52,M$52+M$66),"")),"")</f>
        <v/>
      </c>
      <c r="N194" s="455" t="str">
        <f>IF(ISNUMBER(N151),IF(N$38=3,IF($C194&lt;(N$46+1),VLOOKUP(N151,$B$62:N$64,N$18+2),VLOOKUP(N151,$B$62:N$64,N$18+2)+N$66),IF(N$38=2,IF($C194&lt;(N$48+1),N$52,N$52+N$66),"")),"")</f>
        <v/>
      </c>
      <c r="O194" s="455" t="str">
        <f>IF(ISNUMBER(O151),IF(O$38=3,IF($C194&lt;(O$46+1),VLOOKUP(O151,$B$62:O$64,O$18+2),VLOOKUP(O151,$B$62:O$64,O$18+2)+O$66),IF(O$38=2,IF($C194&lt;(O$48+1),O$52,O$52+O$66),"")),"")</f>
        <v/>
      </c>
      <c r="P194" s="455" t="str">
        <f>IF(ISNUMBER(P151),IF(P$38=3,IF($C194&lt;(P$46+1),VLOOKUP(P151,$B$62:P$64,P$18+2),VLOOKUP(P151,$B$62:P$64,P$18+2)+P$66),IF(P$38=2,IF($C194&lt;(P$48+1),P$52,P$52+P$66),"")),"")</f>
        <v/>
      </c>
      <c r="Q194" s="455" t="str">
        <f>IF(ISNUMBER(Q151),IF(Q$38=3,IF($C194&lt;(Q$46+1),VLOOKUP(Q151,$B$62:Q$64,Q$18+2),VLOOKUP(Q151,$B$62:Q$64,Q$18+2)+Q$66),IF(Q$38=2,IF($C194&lt;(Q$48+1),Q$52,Q$52+Q$66),"")),"")</f>
        <v/>
      </c>
      <c r="R194" s="455" t="str">
        <f>IF(ISNUMBER(R151),IF(R$38=3,IF($C194&lt;(R$46+1),VLOOKUP(R151,$B$62:R$64,R$18+2),VLOOKUP(R151,$B$62:R$64,R$18+2)+R$66),IF(R$38=2,IF($C194&lt;(R$48+1),R$52,R$52+R$66),"")),"")</f>
        <v/>
      </c>
      <c r="S194" s="455" t="str">
        <f>IF(ISNUMBER(S151),IF(S$38=3,IF($C194&lt;(S$46+1),VLOOKUP(S151,$B$62:S$64,S$18+2),VLOOKUP(S151,$B$62:S$64,S$18+2)+S$66),IF(S$38=2,IF($C194&lt;(S$48+1),S$52,S$52+S$66),"")),"")</f>
        <v/>
      </c>
      <c r="T194" s="455" t="str">
        <f>IF(ISNUMBER(T151),IF(T$38=3,IF($C194&lt;(T$46+1),VLOOKUP(T151,$B$62:T$64,T$18+2),VLOOKUP(T151,$B$62:T$64,T$18+2)+T$66),IF(T$38=2,IF($C194&lt;(T$48+1),T$52,T$52+T$66),"")),"")</f>
        <v/>
      </c>
      <c r="U194" s="455" t="str">
        <f>IF(ISNUMBER(U151),IF(U$38=3,IF($C194&lt;(U$46+1),VLOOKUP(U151,$B$62:U$64,U$18+2),VLOOKUP(U151,$B$62:U$64,U$18+2)+U$66),IF(U$38=2,IF($C194&lt;(U$48+1),U$52,U$52+U$66),"")),"")</f>
        <v/>
      </c>
      <c r="V194" s="455" t="str">
        <f>IF(ISNUMBER(V151),IF(V$38=3,IF($C194&lt;(V$46+1),VLOOKUP(V151,$B$62:V$64,V$18+2),VLOOKUP(V151,$B$62:V$64,V$18+2)+V$66),IF(V$38=2,IF($C194&lt;(V$48+1),V$52,V$52+V$66),"")),"")</f>
        <v/>
      </c>
      <c r="W194" s="455" t="str">
        <f>IF(ISNUMBER(W151),IF(W$38=3,IF($C194&lt;(W$46+1),VLOOKUP(W151,$B$62:W$64,W$18+2),VLOOKUP(W151,$B$62:W$64,W$18+2)+W$66),IF(W$38=2,IF($C194&lt;(W$48+1),W$52,W$52+W$66),"")),"")</f>
        <v/>
      </c>
      <c r="X194" s="455" t="str">
        <f>IF(ISNUMBER(X151),IF(X$38=3,IF($C194&lt;(X$46+1),VLOOKUP(X151,$B$62:X$64,X$18+2),VLOOKUP(X151,$B$62:X$64,X$18+2)+X$66),IF(X$38=2,IF($C194&lt;(X$48+1),X$52,X$52+X$66),"")),"")</f>
        <v/>
      </c>
    </row>
    <row r="195" spans="1:24" x14ac:dyDescent="0.2">
      <c r="A195" s="442"/>
      <c r="B195" s="442"/>
      <c r="C195" s="470">
        <v>40</v>
      </c>
      <c r="D195" s="455" t="str">
        <f t="shared" si="21"/>
        <v/>
      </c>
      <c r="E195" s="455" t="str">
        <f>IF(ISNUMBER(E152),IF(E$38=3,IF($C195&lt;(E$46+1),VLOOKUP(E152,$B$62:E$64,E$18+2),VLOOKUP(E152,$B$62:E$64,E$18+2)+E$66),IF(E$38=2,IF($C195&lt;(E$48+1),E$52,E$52+E$66),"")),"")</f>
        <v/>
      </c>
      <c r="F195" s="455" t="str">
        <f>IF(ISNUMBER(F152),IF(F$38=3,IF($C195&lt;(F$46+1),VLOOKUP(F152,$B$62:F$64,F$18+2),VLOOKUP(F152,$B$62:F$64,F$18+2)+F$66),IF(F$38=2,IF($C195&lt;(F$48+1),F$52,F$52+F$66),"")),"")</f>
        <v/>
      </c>
      <c r="G195" s="455" t="str">
        <f>IF(ISNUMBER(G152),IF(G$38=3,IF($C195&lt;(G$46+1),VLOOKUP(G152,$B$62:G$64,G$18+2),VLOOKUP(G152,$B$62:G$64,G$18+2)+G$66),IF(G$38=2,IF($C195&lt;(G$48+1),G$52,G$52+G$66),"")),"")</f>
        <v/>
      </c>
      <c r="H195" s="455" t="str">
        <f>IF(ISNUMBER(H152),IF(H$38=3,IF($C195&lt;(H$46+1),VLOOKUP(H152,$B$62:H$64,H$18+2),VLOOKUP(H152,$B$62:H$64,H$18+2)+H$66),IF(H$38=2,IF($C195&lt;(H$48+1),H$52,H$52+H$66),"")),"")</f>
        <v/>
      </c>
      <c r="I195" s="455" t="str">
        <f>IF(ISNUMBER(I152),IF(I$38=3,IF($C195&lt;(I$46+1),VLOOKUP(I152,$B$62:I$64,I$18+2),VLOOKUP(I152,$B$62:I$64,I$18+2)+I$66),IF(I$38=2,IF($C195&lt;(I$48+1),I$52,I$52+I$66),"")),"")</f>
        <v/>
      </c>
      <c r="J195" s="455" t="str">
        <f>IF(ISNUMBER(J152),IF(J$38=3,IF($C195&lt;(J$46+1),VLOOKUP(J152,$B$62:J$64,J$18+2),VLOOKUP(J152,$B$62:J$64,J$18+2)+J$66),IF(J$38=2,IF($C195&lt;(J$48+1),J$52,J$52+J$66),"")),"")</f>
        <v/>
      </c>
      <c r="K195" s="455" t="str">
        <f>IF(ISNUMBER(K152),IF(K$38=3,IF($C195&lt;(K$46+1),VLOOKUP(K152,$B$62:K$64,K$18+2),VLOOKUP(K152,$B$62:K$64,K$18+2)+K$66),IF(K$38=2,IF($C195&lt;(K$48+1),K$52,K$52+K$66),"")),"")</f>
        <v/>
      </c>
      <c r="L195" s="455" t="str">
        <f>IF(ISNUMBER(L152),IF(L$38=3,IF($C195&lt;(L$46+1),VLOOKUP(L152,$B$62:L$64,L$18+2),VLOOKUP(L152,$B$62:L$64,L$18+2)+L$66),IF(L$38=2,IF($C195&lt;(L$48+1),L$52,L$52+L$66),"")),"")</f>
        <v/>
      </c>
      <c r="M195" s="455" t="str">
        <f>IF(ISNUMBER(M152),IF(M$38=3,IF($C195&lt;(M$46+1),VLOOKUP(M152,$B$62:M$64,M$18+2),VLOOKUP(M152,$B$62:M$64,M$18+2)+M$66),IF(M$38=2,IF($C195&lt;(M$48+1),M$52,M$52+M$66),"")),"")</f>
        <v/>
      </c>
      <c r="N195" s="455" t="str">
        <f>IF(ISNUMBER(N152),IF(N$38=3,IF($C195&lt;(N$46+1),VLOOKUP(N152,$B$62:N$64,N$18+2),VLOOKUP(N152,$B$62:N$64,N$18+2)+N$66),IF(N$38=2,IF($C195&lt;(N$48+1),N$52,N$52+N$66),"")),"")</f>
        <v/>
      </c>
      <c r="O195" s="455" t="str">
        <f>IF(ISNUMBER(O152),IF(O$38=3,IF($C195&lt;(O$46+1),VLOOKUP(O152,$B$62:O$64,O$18+2),VLOOKUP(O152,$B$62:O$64,O$18+2)+O$66),IF(O$38=2,IF($C195&lt;(O$48+1),O$52,O$52+O$66),"")),"")</f>
        <v/>
      </c>
      <c r="P195" s="455" t="str">
        <f>IF(ISNUMBER(P152),IF(P$38=3,IF($C195&lt;(P$46+1),VLOOKUP(P152,$B$62:P$64,P$18+2),VLOOKUP(P152,$B$62:P$64,P$18+2)+P$66),IF(P$38=2,IF($C195&lt;(P$48+1),P$52,P$52+P$66),"")),"")</f>
        <v/>
      </c>
      <c r="Q195" s="455" t="str">
        <f>IF(ISNUMBER(Q152),IF(Q$38=3,IF($C195&lt;(Q$46+1),VLOOKUP(Q152,$B$62:Q$64,Q$18+2),VLOOKUP(Q152,$B$62:Q$64,Q$18+2)+Q$66),IF(Q$38=2,IF($C195&lt;(Q$48+1),Q$52,Q$52+Q$66),"")),"")</f>
        <v/>
      </c>
      <c r="R195" s="455" t="str">
        <f>IF(ISNUMBER(R152),IF(R$38=3,IF($C195&lt;(R$46+1),VLOOKUP(R152,$B$62:R$64,R$18+2),VLOOKUP(R152,$B$62:R$64,R$18+2)+R$66),IF(R$38=2,IF($C195&lt;(R$48+1),R$52,R$52+R$66),"")),"")</f>
        <v/>
      </c>
      <c r="S195" s="455" t="str">
        <f>IF(ISNUMBER(S152),IF(S$38=3,IF($C195&lt;(S$46+1),VLOOKUP(S152,$B$62:S$64,S$18+2),VLOOKUP(S152,$B$62:S$64,S$18+2)+S$66),IF(S$38=2,IF($C195&lt;(S$48+1),S$52,S$52+S$66),"")),"")</f>
        <v/>
      </c>
      <c r="T195" s="455" t="str">
        <f>IF(ISNUMBER(T152),IF(T$38=3,IF($C195&lt;(T$46+1),VLOOKUP(T152,$B$62:T$64,T$18+2),VLOOKUP(T152,$B$62:T$64,T$18+2)+T$66),IF(T$38=2,IF($C195&lt;(T$48+1),T$52,T$52+T$66),"")),"")</f>
        <v/>
      </c>
      <c r="U195" s="455" t="str">
        <f>IF(ISNUMBER(U152),IF(U$38=3,IF($C195&lt;(U$46+1),VLOOKUP(U152,$B$62:U$64,U$18+2),VLOOKUP(U152,$B$62:U$64,U$18+2)+U$66),IF(U$38=2,IF($C195&lt;(U$48+1),U$52,U$52+U$66),"")),"")</f>
        <v/>
      </c>
      <c r="V195" s="455" t="str">
        <f>IF(ISNUMBER(V152),IF(V$38=3,IF($C195&lt;(V$46+1),VLOOKUP(V152,$B$62:V$64,V$18+2),VLOOKUP(V152,$B$62:V$64,V$18+2)+V$66),IF(V$38=2,IF($C195&lt;(V$48+1),V$52,V$52+V$66),"")),"")</f>
        <v/>
      </c>
      <c r="W195" s="455" t="str">
        <f>IF(ISNUMBER(W152),IF(W$38=3,IF($C195&lt;(W$46+1),VLOOKUP(W152,$B$62:W$64,W$18+2),VLOOKUP(W152,$B$62:W$64,W$18+2)+W$66),IF(W$38=2,IF($C195&lt;(W$48+1),W$52,W$52+W$66),"")),"")</f>
        <v/>
      </c>
      <c r="X195" s="455" t="str">
        <f>IF(ISNUMBER(X152),IF(X$38=3,IF($C195&lt;(X$46+1),VLOOKUP(X152,$B$62:X$64,X$18+2),VLOOKUP(X152,$B$62:X$64,X$18+2)+X$66),IF(X$38=2,IF($C195&lt;(X$48+1),X$52,X$52+X$66),"")),"")</f>
        <v/>
      </c>
    </row>
  </sheetData>
  <sheetProtection algorithmName="SHA-512" hashValue="mUFvAUl8HxrHacCM7Cuhgk8B/8MwaChmZXjj2rHg0lKK+V71JfUgpL8Mgh2DIghs0GxQstv/YRk1rA8xK43pmA==" saltValue="LoCjsewLgBJDm5pCq3Dueg==" spinCount="100000" sheet="1" objects="1" scenarios="1" selectLockedCells="1" selectUnlockedCells="1"/>
  <pageMargins left="0.75" right="0.75" top="1" bottom="1" header="0.5" footer="0.5"/>
  <pageSetup paperSize="9" orientation="portrait" r:id="rId1"/>
  <headerFooter alignWithMargins="0">
    <oddFooter>&amp;L_x000D_&amp;1#&amp;"Calibri"&amp;10&amp;K000000 Intern gebruik</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31">
    <tabColor theme="9" tint="-0.249977111117893"/>
  </sheetPr>
  <dimension ref="A1:AQ109"/>
  <sheetViews>
    <sheetView zoomScale="90" zoomScaleNormal="90" workbookViewId="0">
      <selection activeCell="F7" sqref="F7"/>
    </sheetView>
  </sheetViews>
  <sheetFormatPr defaultColWidth="9.140625" defaultRowHeight="12.75" x14ac:dyDescent="0.2"/>
  <cols>
    <col min="1" max="1" width="19.7109375" style="339" customWidth="1"/>
    <col min="2" max="2" width="14" style="339" customWidth="1"/>
    <col min="3" max="3" width="13.5703125" style="339" customWidth="1"/>
    <col min="4" max="22" width="11.7109375" style="339" customWidth="1"/>
    <col min="23" max="23" width="11.7109375" style="409" customWidth="1"/>
    <col min="24" max="43" width="11.7109375" style="339" customWidth="1"/>
    <col min="44" max="16384" width="9.140625" style="339"/>
  </cols>
  <sheetData>
    <row r="1" spans="1:43" ht="12" customHeight="1" x14ac:dyDescent="0.2">
      <c r="A1" s="495"/>
      <c r="B1" s="497"/>
      <c r="C1" s="497"/>
      <c r="D1" s="497"/>
      <c r="E1" s="497"/>
      <c r="F1" s="497"/>
      <c r="G1" s="497"/>
      <c r="H1" s="497"/>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row>
    <row r="2" spans="1:43" ht="12" customHeight="1" x14ac:dyDescent="0.2">
      <c r="A2" s="498"/>
      <c r="B2" s="499" t="str">
        <f>Project!B2</f>
        <v>Begroting Demonstratie Energie-Innovatie (DEI)</v>
      </c>
      <c r="C2" s="500"/>
      <c r="D2" s="500"/>
      <c r="E2" s="500"/>
      <c r="F2" s="500"/>
      <c r="G2" s="500"/>
      <c r="H2" s="500"/>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row>
    <row r="3" spans="1:43" ht="12" customHeight="1" x14ac:dyDescent="0.2">
      <c r="A3" s="498" t="s">
        <v>23</v>
      </c>
      <c r="B3" s="500" t="str">
        <f>'Project info'!C1</f>
        <v>[Dit veld wordt door RVO ingevuld]</v>
      </c>
      <c r="C3" s="500"/>
      <c r="D3" s="500"/>
      <c r="E3" s="500"/>
      <c r="F3" s="500"/>
      <c r="G3" s="500"/>
      <c r="H3" s="500"/>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row>
    <row r="4" spans="1:43" ht="12" customHeight="1" x14ac:dyDescent="0.2">
      <c r="A4" s="498" t="s">
        <v>24</v>
      </c>
      <c r="B4" s="1258">
        <f>'Project info'!C2</f>
        <v>0</v>
      </c>
      <c r="C4" s="500"/>
      <c r="D4" s="500"/>
      <c r="E4" s="500"/>
      <c r="F4" s="500"/>
      <c r="G4" s="500"/>
      <c r="H4" s="500"/>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row>
    <row r="5" spans="1:43" ht="12" customHeight="1" x14ac:dyDescent="0.2">
      <c r="A5" s="498" t="s">
        <v>25</v>
      </c>
      <c r="B5" s="500">
        <f>'Project info'!C3</f>
        <v>0</v>
      </c>
      <c r="C5" s="500"/>
      <c r="D5" s="500"/>
      <c r="E5" s="500"/>
      <c r="F5" s="500"/>
      <c r="G5" s="500"/>
      <c r="H5" s="500"/>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row>
    <row r="6" spans="1:43" ht="12" customHeight="1" x14ac:dyDescent="0.2">
      <c r="A6" s="498" t="s">
        <v>27</v>
      </c>
      <c r="B6" s="500">
        <f>'Project info'!C4</f>
        <v>0</v>
      </c>
      <c r="C6" s="500"/>
      <c r="D6" s="500"/>
      <c r="E6" s="500"/>
      <c r="F6" s="500"/>
      <c r="G6" s="500"/>
      <c r="H6" s="500"/>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row>
    <row r="7" spans="1:43" ht="12" customHeight="1" x14ac:dyDescent="0.2">
      <c r="A7" s="498" t="s">
        <v>30</v>
      </c>
      <c r="B7" s="501">
        <f ca="1">'Project info'!C7</f>
        <v>0</v>
      </c>
      <c r="C7" s="500"/>
      <c r="D7" s="500"/>
      <c r="E7" s="500"/>
      <c r="F7" s="500"/>
      <c r="G7" s="500"/>
      <c r="H7" s="500"/>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row>
    <row r="8" spans="1:43" ht="12" customHeight="1" x14ac:dyDescent="0.2">
      <c r="A8" s="498" t="s">
        <v>11</v>
      </c>
      <c r="B8" s="502">
        <v>0.9</v>
      </c>
      <c r="C8" s="500"/>
      <c r="D8" s="500"/>
      <c r="E8" s="500"/>
      <c r="F8" s="500"/>
      <c r="G8" s="500"/>
      <c r="H8" s="500"/>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row>
    <row r="9" spans="1:43" ht="12" customHeight="1" x14ac:dyDescent="0.2">
      <c r="A9" s="498" t="s">
        <v>28</v>
      </c>
      <c r="B9" s="503" t="str">
        <f>'Project info'!C5</f>
        <v/>
      </c>
      <c r="C9" s="500" t="s">
        <v>29</v>
      </c>
      <c r="D9" s="503" t="str">
        <f>'Project info'!G5</f>
        <v/>
      </c>
      <c r="E9" s="506"/>
      <c r="F9" s="506"/>
      <c r="G9" s="506"/>
      <c r="H9" s="506"/>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row>
    <row r="10" spans="1:43" ht="12" customHeight="1" x14ac:dyDescent="0.2">
      <c r="A10" s="504"/>
      <c r="B10" s="500"/>
      <c r="C10" s="500"/>
      <c r="D10" s="500"/>
      <c r="E10" s="500"/>
      <c r="F10" s="500"/>
      <c r="G10" s="500"/>
      <c r="H10" s="500"/>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443"/>
      <c r="AP10" s="443"/>
      <c r="AQ10" s="443"/>
    </row>
    <row r="11" spans="1:43" ht="12" customHeight="1" x14ac:dyDescent="0.2">
      <c r="A11" s="498" t="s">
        <v>31</v>
      </c>
      <c r="B11" s="505">
        <f>'Project info'!C13</f>
        <v>0</v>
      </c>
      <c r="C11" s="500"/>
      <c r="D11" s="500"/>
      <c r="E11" s="500"/>
      <c r="F11" s="500"/>
      <c r="G11" s="500"/>
      <c r="H11" s="500"/>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row>
    <row r="12" spans="1:43" ht="12" customHeight="1" x14ac:dyDescent="0.2">
      <c r="A12" s="498"/>
      <c r="B12" s="505"/>
      <c r="C12" s="500"/>
      <c r="D12" s="500"/>
      <c r="E12" s="500"/>
      <c r="F12" s="500"/>
      <c r="G12" s="500"/>
      <c r="H12" s="500"/>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row>
    <row r="13" spans="1:43" ht="12" customHeight="1" x14ac:dyDescent="0.2">
      <c r="A13" s="498" t="s">
        <v>20</v>
      </c>
      <c r="B13" s="505" t="str">
        <f>IF('Project info'!C10="ja",'Project info'!A10,IF('Project info'!C11="ja",'Project info'!A11,"Onbekend"))</f>
        <v>Onbekend</v>
      </c>
      <c r="C13" s="500"/>
      <c r="D13" s="500"/>
      <c r="E13" s="500"/>
      <c r="F13" s="500"/>
      <c r="G13" s="500"/>
      <c r="H13" s="500"/>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row>
    <row r="14" spans="1:43" ht="12" customHeight="1" x14ac:dyDescent="0.2">
      <c r="A14" s="459"/>
      <c r="B14" s="444"/>
      <c r="C14" s="1257"/>
      <c r="D14" s="1257"/>
      <c r="E14" s="1257"/>
      <c r="F14" s="1257"/>
      <c r="G14" s="1257"/>
      <c r="H14" s="1257"/>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row>
    <row r="15" spans="1:43" ht="12" customHeight="1" x14ac:dyDescent="0.2">
      <c r="A15" s="459"/>
      <c r="B15" s="444"/>
      <c r="C15" s="1257"/>
      <c r="D15" s="1257"/>
      <c r="E15" s="1257"/>
      <c r="F15" s="1257"/>
      <c r="G15" s="1257"/>
      <c r="H15" s="1257"/>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row>
    <row r="16" spans="1:43" ht="12" customHeight="1" x14ac:dyDescent="0.2">
      <c r="A16" s="459"/>
      <c r="B16" s="444"/>
      <c r="C16" s="1257"/>
      <c r="D16" s="1257"/>
      <c r="E16" s="1257"/>
      <c r="F16" s="1257"/>
      <c r="G16" s="1257"/>
      <c r="H16" s="1257"/>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row>
    <row r="17" spans="1:43" ht="12" customHeight="1" x14ac:dyDescent="0.2">
      <c r="A17" s="459"/>
      <c r="B17" s="445"/>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row>
    <row r="18" spans="1:43" ht="12" customHeight="1" x14ac:dyDescent="0.2">
      <c r="A18" s="442"/>
      <c r="B18" s="442"/>
      <c r="C18" s="446" t="s">
        <v>26</v>
      </c>
      <c r="D18" s="447" t="str">
        <f>IF($B$13="Overall",IF(ISBLANK('Overall begroting'!B14),"",'Overall begroting'!B14),IF($B$13="Milestone",IF(ISBLANK('Milestone begroting'!D13),"",'Milestone begroting'!D13),""))</f>
        <v/>
      </c>
      <c r="E18" s="447" t="str">
        <f>IF($B$13="Overall",IF(ISBLANK('Overall begroting'!C14),"",'Overall begroting'!C14),IF($B$13="Milestone",IF(ISBLANK('Milestone begroting'!E13),"",'Milestone begroting'!E13),""))</f>
        <v/>
      </c>
      <c r="F18" s="447" t="str">
        <f>IF($B$13="Overall",IF(ISBLANK('Overall begroting'!D14),"",'Overall begroting'!D14),IF($B$13="Milestone",IF(ISBLANK('Milestone begroting'!F13),"",'Milestone begroting'!F13),""))</f>
        <v/>
      </c>
      <c r="G18" s="447" t="str">
        <f>IF($B$13="Overall",IF(ISBLANK('Overall begroting'!E14),"",'Overall begroting'!E14),IF($B$13="Milestone",IF(ISBLANK('Milestone begroting'!G13),"",'Milestone begroting'!G13),""))</f>
        <v/>
      </c>
      <c r="H18" s="447" t="str">
        <f>IF($B$13="Overall",IF(ISBLANK('Overall begroting'!F14),"",'Overall begroting'!F14),IF($B$13="Milestone",IF(ISBLANK('Milestone begroting'!H13),"",'Milestone begroting'!H13),""))</f>
        <v/>
      </c>
      <c r="I18" s="447" t="str">
        <f>IF($B$13="Overall",IF(ISBLANK('Overall begroting'!G14),"",'Overall begroting'!G14),IF($B$13="Milestone",IF(ISBLANK('Milestone begroting'!I13),"",'Milestone begroting'!I13),""))</f>
        <v/>
      </c>
      <c r="J18" s="447" t="str">
        <f>IF($B$13="Overall",IF(ISBLANK('Overall begroting'!H14),"",'Overall begroting'!H14),IF($B$13="Milestone",IF(ISBLANK('Milestone begroting'!J13),"",'Milestone begroting'!J13),""))</f>
        <v/>
      </c>
      <c r="K18" s="447" t="str">
        <f>IF($B$13="Overall",IF(ISBLANK('Overall begroting'!I14),"",'Overall begroting'!I14),IF($B$13="Milestone",IF(ISBLANK('Milestone begroting'!K13),"",'Milestone begroting'!K13),""))</f>
        <v/>
      </c>
      <c r="L18" s="447" t="str">
        <f>IF($B$13="Overall",IF(ISBLANK('Overall begroting'!J14),"",'Overall begroting'!J14),IF($B$13="Milestone",IF(ISBLANK('Milestone begroting'!L13),"",'Milestone begroting'!L13),""))</f>
        <v/>
      </c>
      <c r="M18" s="447" t="str">
        <f>IF($B$13="Overall",IF(ISBLANK('Overall begroting'!K14),"",'Overall begroting'!K14),IF($B$13="Milestone",IF(ISBLANK('Milestone begroting'!M13),"",'Milestone begroting'!M13),""))</f>
        <v/>
      </c>
      <c r="N18" s="447" t="str">
        <f>IF($B$13="Overall",IF(ISBLANK('Overall begroting'!L14),"",'Overall begroting'!L14),IF($B$13="Milestone",IF(ISBLANK('Milestone begroting'!N13),"",'Milestone begroting'!N13),""))</f>
        <v/>
      </c>
      <c r="O18" s="447" t="str">
        <f>IF($B$13="Overall",IF(ISBLANK('Overall begroting'!M14),"",'Overall begroting'!M14),IF($B$13="Milestone",IF(ISBLANK('Milestone begroting'!O13),"",'Milestone begroting'!O13),""))</f>
        <v/>
      </c>
      <c r="P18" s="447" t="str">
        <f>IF($B$13="Overall",IF(ISBLANK('Overall begroting'!N14),"",'Overall begroting'!N14),IF($B$13="Milestone",IF(ISBLANK('Milestone begroting'!P13),"",'Milestone begroting'!P13),""))</f>
        <v/>
      </c>
      <c r="Q18" s="447" t="str">
        <f>IF($B$13="Overall",IF(ISBLANK('Overall begroting'!O14),"",'Overall begroting'!O14),IF($B$13="Milestone",IF(ISBLANK('Milestone begroting'!Q13),"",'Milestone begroting'!Q13),""))</f>
        <v/>
      </c>
      <c r="R18" s="447" t="str">
        <f>IF($B$13="Overall",IF(ISBLANK('Overall begroting'!P14),"",'Overall begroting'!P14),IF($B$13="Milestone",IF(ISBLANK('Milestone begroting'!R13),"",'Milestone begroting'!R13),""))</f>
        <v/>
      </c>
      <c r="S18" s="447" t="str">
        <f>IF($B$13="Overall",IF(ISBLANK('Overall begroting'!Q14),"",'Overall begroting'!Q14),IF($B$13="Milestone",IF(ISBLANK('Milestone begroting'!S13),"",'Milestone begroting'!S13),""))</f>
        <v/>
      </c>
      <c r="T18" s="447" t="str">
        <f>IF($B$13="Overall",IF(ISBLANK('Overall begroting'!R14),"",'Overall begroting'!R14),IF($B$13="Milestone",IF(ISBLANK('Milestone begroting'!T13),"",'Milestone begroting'!T13),""))</f>
        <v/>
      </c>
      <c r="U18" s="447" t="str">
        <f>IF($B$13="Overall",IF(ISBLANK('Overall begroting'!S14),"",'Overall begroting'!S14),IF($B$13="Milestone",IF(ISBLANK('Milestone begroting'!U13),"",'Milestone begroting'!U13),""))</f>
        <v/>
      </c>
      <c r="V18" s="447" t="str">
        <f>IF($B$13="Overall",IF(ISBLANK('Overall begroting'!T14),"",'Overall begroting'!T14),IF($B$13="Milestone",IF(ISBLANK('Milestone begroting'!V13),"",'Milestone begroting'!V13),""))</f>
        <v/>
      </c>
      <c r="W18" s="447" t="str">
        <f>IF($B$13="Overall",IF(ISBLANK('Overall begroting'!U14),"",'Overall begroting'!U14),IF($B$13="Milestone",IF(ISBLANK('Milestone begroting'!W13),"",'Milestone begroting'!W13),""))</f>
        <v/>
      </c>
      <c r="X18" s="478" t="str">
        <f>D18</f>
        <v/>
      </c>
      <c r="Y18" s="447" t="str">
        <f t="shared" ref="Y18:AO18" si="0">E18</f>
        <v/>
      </c>
      <c r="Z18" s="447" t="str">
        <f t="shared" si="0"/>
        <v/>
      </c>
      <c r="AA18" s="447" t="str">
        <f t="shared" si="0"/>
        <v/>
      </c>
      <c r="AB18" s="447" t="str">
        <f t="shared" si="0"/>
        <v/>
      </c>
      <c r="AC18" s="447" t="str">
        <f t="shared" si="0"/>
        <v/>
      </c>
      <c r="AD18" s="447" t="str">
        <f t="shared" si="0"/>
        <v/>
      </c>
      <c r="AE18" s="447" t="str">
        <f t="shared" si="0"/>
        <v/>
      </c>
      <c r="AF18" s="447" t="str">
        <f t="shared" si="0"/>
        <v/>
      </c>
      <c r="AG18" s="447" t="str">
        <f t="shared" si="0"/>
        <v/>
      </c>
      <c r="AH18" s="447" t="str">
        <f t="shared" si="0"/>
        <v/>
      </c>
      <c r="AI18" s="447" t="str">
        <f t="shared" si="0"/>
        <v/>
      </c>
      <c r="AJ18" s="447" t="str">
        <f t="shared" si="0"/>
        <v/>
      </c>
      <c r="AK18" s="447" t="str">
        <f t="shared" si="0"/>
        <v/>
      </c>
      <c r="AL18" s="447" t="str">
        <f t="shared" si="0"/>
        <v/>
      </c>
      <c r="AM18" s="447" t="str">
        <f t="shared" si="0"/>
        <v/>
      </c>
      <c r="AN18" s="447" t="str">
        <f t="shared" si="0"/>
        <v/>
      </c>
      <c r="AO18" s="447" t="str">
        <f t="shared" si="0"/>
        <v/>
      </c>
      <c r="AP18" s="447" t="str">
        <f>V18</f>
        <v/>
      </c>
      <c r="AQ18" s="447" t="str">
        <f>W18</f>
        <v/>
      </c>
    </row>
    <row r="19" spans="1:43" s="357" customFormat="1" ht="12" customHeight="1" x14ac:dyDescent="0.2">
      <c r="A19" s="469"/>
      <c r="B19" s="469"/>
      <c r="C19" s="479"/>
      <c r="D19" s="451" t="s">
        <v>50</v>
      </c>
      <c r="E19" s="451"/>
      <c r="F19" s="451"/>
      <c r="G19" s="451"/>
      <c r="H19" s="451"/>
      <c r="I19" s="451"/>
      <c r="J19" s="451"/>
      <c r="K19" s="451"/>
      <c r="L19" s="451"/>
      <c r="M19" s="451"/>
      <c r="N19" s="451"/>
      <c r="O19" s="451"/>
      <c r="P19" s="451"/>
      <c r="Q19" s="451"/>
      <c r="R19" s="451"/>
      <c r="S19" s="451"/>
      <c r="T19" s="451"/>
      <c r="U19" s="451"/>
      <c r="V19" s="451"/>
      <c r="W19" s="451"/>
      <c r="X19" s="480" t="s">
        <v>48</v>
      </c>
      <c r="Y19" s="468"/>
      <c r="Z19" s="468"/>
      <c r="AA19" s="468"/>
      <c r="AB19" s="468"/>
      <c r="AC19" s="468"/>
      <c r="AD19" s="468"/>
      <c r="AE19" s="468"/>
      <c r="AF19" s="468"/>
      <c r="AG19" s="468"/>
      <c r="AH19" s="468"/>
      <c r="AI19" s="468"/>
      <c r="AJ19" s="468"/>
      <c r="AK19" s="468"/>
      <c r="AL19" s="468"/>
      <c r="AM19" s="468"/>
      <c r="AN19" s="468"/>
      <c r="AO19" s="468"/>
      <c r="AP19" s="468"/>
      <c r="AQ19" s="468"/>
    </row>
    <row r="20" spans="1:43" ht="12" customHeight="1" x14ac:dyDescent="0.2">
      <c r="A20" s="442"/>
      <c r="B20" s="442"/>
      <c r="C20" s="470">
        <v>1</v>
      </c>
      <c r="D20" s="454" t="str">
        <f>'Rekenblad 1'!D113</f>
        <v/>
      </c>
      <c r="E20" s="454" t="str">
        <f>'Rekenblad 1'!E113</f>
        <v/>
      </c>
      <c r="F20" s="454" t="str">
        <f>'Rekenblad 1'!F113</f>
        <v/>
      </c>
      <c r="G20" s="454" t="str">
        <f>'Rekenblad 1'!G113</f>
        <v/>
      </c>
      <c r="H20" s="454" t="str">
        <f>'Rekenblad 1'!H113</f>
        <v/>
      </c>
      <c r="I20" s="454" t="str">
        <f>'Rekenblad 1'!I113</f>
        <v/>
      </c>
      <c r="J20" s="454" t="str">
        <f>'Rekenblad 1'!J113</f>
        <v/>
      </c>
      <c r="K20" s="454" t="str">
        <f>'Rekenblad 1'!K113</f>
        <v/>
      </c>
      <c r="L20" s="454" t="str">
        <f>'Rekenblad 1'!L113</f>
        <v/>
      </c>
      <c r="M20" s="454" t="str">
        <f>'Rekenblad 1'!M113</f>
        <v/>
      </c>
      <c r="N20" s="454" t="str">
        <f>'Rekenblad 1'!N113</f>
        <v/>
      </c>
      <c r="O20" s="454" t="str">
        <f>'Rekenblad 1'!O113</f>
        <v/>
      </c>
      <c r="P20" s="454" t="str">
        <f>'Rekenblad 1'!P113</f>
        <v/>
      </c>
      <c r="Q20" s="454" t="str">
        <f>'Rekenblad 1'!Q113</f>
        <v/>
      </c>
      <c r="R20" s="454" t="str">
        <f>'Rekenblad 1'!R113</f>
        <v/>
      </c>
      <c r="S20" s="454" t="str">
        <f>'Rekenblad 1'!S113</f>
        <v/>
      </c>
      <c r="T20" s="454" t="str">
        <f>'Rekenblad 1'!T113</f>
        <v/>
      </c>
      <c r="U20" s="454" t="str">
        <f>'Rekenblad 1'!U113</f>
        <v/>
      </c>
      <c r="V20" s="454" t="str">
        <f>'Rekenblad 1'!V113</f>
        <v/>
      </c>
      <c r="W20" s="454" t="str">
        <f>'Rekenblad 1'!W113</f>
        <v/>
      </c>
      <c r="X20" s="481" t="str">
        <f>'Rekenblad 1'!D156</f>
        <v/>
      </c>
      <c r="Y20" s="477" t="str">
        <f>'Rekenblad 1'!E156</f>
        <v/>
      </c>
      <c r="Z20" s="477" t="str">
        <f>'Rekenblad 1'!F156</f>
        <v/>
      </c>
      <c r="AA20" s="477" t="str">
        <f>'Rekenblad 1'!G156</f>
        <v/>
      </c>
      <c r="AB20" s="477" t="str">
        <f>'Rekenblad 1'!H156</f>
        <v/>
      </c>
      <c r="AC20" s="477" t="str">
        <f>'Rekenblad 1'!I156</f>
        <v/>
      </c>
      <c r="AD20" s="477" t="str">
        <f>'Rekenblad 1'!J156</f>
        <v/>
      </c>
      <c r="AE20" s="477" t="str">
        <f>'Rekenblad 1'!K156</f>
        <v/>
      </c>
      <c r="AF20" s="477" t="str">
        <f>'Rekenblad 1'!L156</f>
        <v/>
      </c>
      <c r="AG20" s="477" t="str">
        <f>'Rekenblad 1'!M156</f>
        <v/>
      </c>
      <c r="AH20" s="477" t="str">
        <f>'Rekenblad 1'!N156</f>
        <v/>
      </c>
      <c r="AI20" s="477" t="str">
        <f>'Rekenblad 1'!O156</f>
        <v/>
      </c>
      <c r="AJ20" s="477" t="str">
        <f>'Rekenblad 1'!P156</f>
        <v/>
      </c>
      <c r="AK20" s="477" t="str">
        <f>'Rekenblad 1'!Q156</f>
        <v/>
      </c>
      <c r="AL20" s="477" t="str">
        <f>'Rekenblad 1'!R156</f>
        <v/>
      </c>
      <c r="AM20" s="477" t="str">
        <f>'Rekenblad 1'!S156</f>
        <v/>
      </c>
      <c r="AN20" s="477" t="str">
        <f>'Rekenblad 1'!T156</f>
        <v/>
      </c>
      <c r="AO20" s="477" t="str">
        <f>'Rekenblad 1'!U156</f>
        <v/>
      </c>
      <c r="AP20" s="477" t="str">
        <f>'Rekenblad 1'!V156</f>
        <v/>
      </c>
      <c r="AQ20" s="477" t="str">
        <f>'Rekenblad 1'!W156</f>
        <v/>
      </c>
    </row>
    <row r="21" spans="1:43" ht="12" customHeight="1" x14ac:dyDescent="0.2">
      <c r="A21" s="442"/>
      <c r="B21" s="442"/>
      <c r="C21" s="470">
        <v>2</v>
      </c>
      <c r="D21" s="454" t="str">
        <f>'Rekenblad 1'!D114</f>
        <v/>
      </c>
      <c r="E21" s="454" t="str">
        <f>'Rekenblad 1'!E114</f>
        <v/>
      </c>
      <c r="F21" s="454" t="str">
        <f>'Rekenblad 1'!F114</f>
        <v/>
      </c>
      <c r="G21" s="454" t="str">
        <f>'Rekenblad 1'!G114</f>
        <v/>
      </c>
      <c r="H21" s="454" t="str">
        <f>'Rekenblad 1'!H114</f>
        <v/>
      </c>
      <c r="I21" s="454" t="str">
        <f>'Rekenblad 1'!I114</f>
        <v/>
      </c>
      <c r="J21" s="454" t="str">
        <f>'Rekenblad 1'!J114</f>
        <v/>
      </c>
      <c r="K21" s="454" t="str">
        <f>'Rekenblad 1'!K114</f>
        <v/>
      </c>
      <c r="L21" s="454" t="str">
        <f>'Rekenblad 1'!L114</f>
        <v/>
      </c>
      <c r="M21" s="454" t="str">
        <f>'Rekenblad 1'!M114</f>
        <v/>
      </c>
      <c r="N21" s="454" t="str">
        <f>'Rekenblad 1'!N114</f>
        <v/>
      </c>
      <c r="O21" s="454" t="str">
        <f>'Rekenblad 1'!O114</f>
        <v/>
      </c>
      <c r="P21" s="454" t="str">
        <f>'Rekenblad 1'!P114</f>
        <v/>
      </c>
      <c r="Q21" s="454" t="str">
        <f>'Rekenblad 1'!Q114</f>
        <v/>
      </c>
      <c r="R21" s="454" t="str">
        <f>'Rekenblad 1'!R114</f>
        <v/>
      </c>
      <c r="S21" s="454" t="str">
        <f>'Rekenblad 1'!S114</f>
        <v/>
      </c>
      <c r="T21" s="454" t="str">
        <f>'Rekenblad 1'!T114</f>
        <v/>
      </c>
      <c r="U21" s="454" t="str">
        <f>'Rekenblad 1'!U114</f>
        <v/>
      </c>
      <c r="V21" s="454" t="str">
        <f>'Rekenblad 1'!V114</f>
        <v/>
      </c>
      <c r="W21" s="454" t="str">
        <f>'Rekenblad 1'!W114</f>
        <v/>
      </c>
      <c r="X21" s="481" t="str">
        <f>'Rekenblad 1'!D157</f>
        <v/>
      </c>
      <c r="Y21" s="477" t="str">
        <f>'Rekenblad 1'!E157</f>
        <v/>
      </c>
      <c r="Z21" s="477" t="str">
        <f>'Rekenblad 1'!F157</f>
        <v/>
      </c>
      <c r="AA21" s="477" t="str">
        <f>'Rekenblad 1'!G157</f>
        <v/>
      </c>
      <c r="AB21" s="477" t="str">
        <f>'Rekenblad 1'!H157</f>
        <v/>
      </c>
      <c r="AC21" s="477" t="str">
        <f>'Rekenblad 1'!I157</f>
        <v/>
      </c>
      <c r="AD21" s="477" t="str">
        <f>'Rekenblad 1'!J157</f>
        <v/>
      </c>
      <c r="AE21" s="477" t="str">
        <f>'Rekenblad 1'!K157</f>
        <v/>
      </c>
      <c r="AF21" s="477" t="str">
        <f>'Rekenblad 1'!L157</f>
        <v/>
      </c>
      <c r="AG21" s="477" t="str">
        <f>'Rekenblad 1'!M157</f>
        <v/>
      </c>
      <c r="AH21" s="477" t="str">
        <f>'Rekenblad 1'!N157</f>
        <v/>
      </c>
      <c r="AI21" s="477" t="str">
        <f>'Rekenblad 1'!O157</f>
        <v/>
      </c>
      <c r="AJ21" s="477" t="str">
        <f>'Rekenblad 1'!P157</f>
        <v/>
      </c>
      <c r="AK21" s="477" t="str">
        <f>'Rekenblad 1'!Q157</f>
        <v/>
      </c>
      <c r="AL21" s="477" t="str">
        <f>'Rekenblad 1'!R157</f>
        <v/>
      </c>
      <c r="AM21" s="477" t="str">
        <f>'Rekenblad 1'!S157</f>
        <v/>
      </c>
      <c r="AN21" s="477" t="str">
        <f>'Rekenblad 1'!T157</f>
        <v/>
      </c>
      <c r="AO21" s="477" t="str">
        <f>'Rekenblad 1'!U157</f>
        <v/>
      </c>
      <c r="AP21" s="477" t="str">
        <f>'Rekenblad 1'!V157</f>
        <v/>
      </c>
      <c r="AQ21" s="477" t="str">
        <f>'Rekenblad 1'!W157</f>
        <v/>
      </c>
    </row>
    <row r="22" spans="1:43" ht="12" customHeight="1" x14ac:dyDescent="0.2">
      <c r="A22" s="442"/>
      <c r="B22" s="442"/>
      <c r="C22" s="470">
        <v>3</v>
      </c>
      <c r="D22" s="454" t="str">
        <f>'Rekenblad 1'!D115</f>
        <v/>
      </c>
      <c r="E22" s="454" t="str">
        <f>'Rekenblad 1'!E115</f>
        <v/>
      </c>
      <c r="F22" s="454" t="str">
        <f>'Rekenblad 1'!F115</f>
        <v/>
      </c>
      <c r="G22" s="454" t="str">
        <f>'Rekenblad 1'!G115</f>
        <v/>
      </c>
      <c r="H22" s="454" t="str">
        <f>'Rekenblad 1'!H115</f>
        <v/>
      </c>
      <c r="I22" s="454" t="str">
        <f>'Rekenblad 1'!I115</f>
        <v/>
      </c>
      <c r="J22" s="454" t="str">
        <f>'Rekenblad 1'!J115</f>
        <v/>
      </c>
      <c r="K22" s="454" t="str">
        <f>'Rekenblad 1'!K115</f>
        <v/>
      </c>
      <c r="L22" s="454" t="str">
        <f>'Rekenblad 1'!L115</f>
        <v/>
      </c>
      <c r="M22" s="454" t="str">
        <f>'Rekenblad 1'!M115</f>
        <v/>
      </c>
      <c r="N22" s="454" t="str">
        <f>'Rekenblad 1'!N115</f>
        <v/>
      </c>
      <c r="O22" s="454" t="str">
        <f>'Rekenblad 1'!O115</f>
        <v/>
      </c>
      <c r="P22" s="454" t="str">
        <f>'Rekenblad 1'!P115</f>
        <v/>
      </c>
      <c r="Q22" s="454" t="str">
        <f>'Rekenblad 1'!Q115</f>
        <v/>
      </c>
      <c r="R22" s="454" t="str">
        <f>'Rekenblad 1'!R115</f>
        <v/>
      </c>
      <c r="S22" s="454" t="str">
        <f>'Rekenblad 1'!S115</f>
        <v/>
      </c>
      <c r="T22" s="454" t="str">
        <f>'Rekenblad 1'!T115</f>
        <v/>
      </c>
      <c r="U22" s="454" t="str">
        <f>'Rekenblad 1'!U115</f>
        <v/>
      </c>
      <c r="V22" s="454" t="str">
        <f>'Rekenblad 1'!V115</f>
        <v/>
      </c>
      <c r="W22" s="454" t="str">
        <f>'Rekenblad 1'!W115</f>
        <v/>
      </c>
      <c r="X22" s="481" t="str">
        <f>'Rekenblad 1'!D158</f>
        <v/>
      </c>
      <c r="Y22" s="477" t="str">
        <f>'Rekenblad 1'!E158</f>
        <v/>
      </c>
      <c r="Z22" s="477" t="str">
        <f>'Rekenblad 1'!F158</f>
        <v/>
      </c>
      <c r="AA22" s="477" t="str">
        <f>'Rekenblad 1'!G158</f>
        <v/>
      </c>
      <c r="AB22" s="477" t="str">
        <f>'Rekenblad 1'!H158</f>
        <v/>
      </c>
      <c r="AC22" s="477" t="str">
        <f>'Rekenblad 1'!I158</f>
        <v/>
      </c>
      <c r="AD22" s="477" t="str">
        <f>'Rekenblad 1'!J158</f>
        <v/>
      </c>
      <c r="AE22" s="477" t="str">
        <f>'Rekenblad 1'!K158</f>
        <v/>
      </c>
      <c r="AF22" s="477" t="str">
        <f>'Rekenblad 1'!L158</f>
        <v/>
      </c>
      <c r="AG22" s="477" t="str">
        <f>'Rekenblad 1'!M158</f>
        <v/>
      </c>
      <c r="AH22" s="477" t="str">
        <f>'Rekenblad 1'!N158</f>
        <v/>
      </c>
      <c r="AI22" s="477" t="str">
        <f>'Rekenblad 1'!O158</f>
        <v/>
      </c>
      <c r="AJ22" s="477" t="str">
        <f>'Rekenblad 1'!P158</f>
        <v/>
      </c>
      <c r="AK22" s="477" t="str">
        <f>'Rekenblad 1'!Q158</f>
        <v/>
      </c>
      <c r="AL22" s="477" t="str">
        <f>'Rekenblad 1'!R158</f>
        <v/>
      </c>
      <c r="AM22" s="477" t="str">
        <f>'Rekenblad 1'!S158</f>
        <v/>
      </c>
      <c r="AN22" s="477" t="str">
        <f>'Rekenblad 1'!T158</f>
        <v/>
      </c>
      <c r="AO22" s="477" t="str">
        <f>'Rekenblad 1'!U158</f>
        <v/>
      </c>
      <c r="AP22" s="477" t="str">
        <f>'Rekenblad 1'!V158</f>
        <v/>
      </c>
      <c r="AQ22" s="477" t="str">
        <f>'Rekenblad 1'!W158</f>
        <v/>
      </c>
    </row>
    <row r="23" spans="1:43" ht="12" customHeight="1" x14ac:dyDescent="0.2">
      <c r="A23" s="442"/>
      <c r="B23" s="442"/>
      <c r="C23" s="470">
        <v>4</v>
      </c>
      <c r="D23" s="454" t="str">
        <f>'Rekenblad 1'!D116</f>
        <v/>
      </c>
      <c r="E23" s="454" t="str">
        <f>'Rekenblad 1'!E116</f>
        <v/>
      </c>
      <c r="F23" s="454" t="str">
        <f>'Rekenblad 1'!F116</f>
        <v/>
      </c>
      <c r="G23" s="454" t="str">
        <f>'Rekenblad 1'!G116</f>
        <v/>
      </c>
      <c r="H23" s="454" t="str">
        <f>'Rekenblad 1'!H116</f>
        <v/>
      </c>
      <c r="I23" s="454" t="str">
        <f>'Rekenblad 1'!I116</f>
        <v/>
      </c>
      <c r="J23" s="454" t="str">
        <f>'Rekenblad 1'!J116</f>
        <v/>
      </c>
      <c r="K23" s="454" t="str">
        <f>'Rekenblad 1'!K116</f>
        <v/>
      </c>
      <c r="L23" s="454" t="str">
        <f>'Rekenblad 1'!L116</f>
        <v/>
      </c>
      <c r="M23" s="454" t="str">
        <f>'Rekenblad 1'!M116</f>
        <v/>
      </c>
      <c r="N23" s="454" t="str">
        <f>'Rekenblad 1'!N116</f>
        <v/>
      </c>
      <c r="O23" s="454" t="str">
        <f>'Rekenblad 1'!O116</f>
        <v/>
      </c>
      <c r="P23" s="454" t="str">
        <f>'Rekenblad 1'!P116</f>
        <v/>
      </c>
      <c r="Q23" s="454" t="str">
        <f>'Rekenblad 1'!Q116</f>
        <v/>
      </c>
      <c r="R23" s="454" t="str">
        <f>'Rekenblad 1'!R116</f>
        <v/>
      </c>
      <c r="S23" s="454" t="str">
        <f>'Rekenblad 1'!S116</f>
        <v/>
      </c>
      <c r="T23" s="454" t="str">
        <f>'Rekenblad 1'!T116</f>
        <v/>
      </c>
      <c r="U23" s="454" t="str">
        <f>'Rekenblad 1'!U116</f>
        <v/>
      </c>
      <c r="V23" s="454" t="str">
        <f>'Rekenblad 1'!V116</f>
        <v/>
      </c>
      <c r="W23" s="454" t="str">
        <f>'Rekenblad 1'!W116</f>
        <v/>
      </c>
      <c r="X23" s="481" t="str">
        <f>'Rekenblad 1'!D159</f>
        <v/>
      </c>
      <c r="Y23" s="477" t="str">
        <f>'Rekenblad 1'!E159</f>
        <v/>
      </c>
      <c r="Z23" s="477" t="str">
        <f>'Rekenblad 1'!F159</f>
        <v/>
      </c>
      <c r="AA23" s="477" t="str">
        <f>'Rekenblad 1'!G159</f>
        <v/>
      </c>
      <c r="AB23" s="477" t="str">
        <f>'Rekenblad 1'!H159</f>
        <v/>
      </c>
      <c r="AC23" s="477" t="str">
        <f>'Rekenblad 1'!I159</f>
        <v/>
      </c>
      <c r="AD23" s="477" t="str">
        <f>'Rekenblad 1'!J159</f>
        <v/>
      </c>
      <c r="AE23" s="477" t="str">
        <f>'Rekenblad 1'!K159</f>
        <v/>
      </c>
      <c r="AF23" s="477" t="str">
        <f>'Rekenblad 1'!L159</f>
        <v/>
      </c>
      <c r="AG23" s="477" t="str">
        <f>'Rekenblad 1'!M159</f>
        <v/>
      </c>
      <c r="AH23" s="477" t="str">
        <f>'Rekenblad 1'!N159</f>
        <v/>
      </c>
      <c r="AI23" s="477" t="str">
        <f>'Rekenblad 1'!O159</f>
        <v/>
      </c>
      <c r="AJ23" s="477" t="str">
        <f>'Rekenblad 1'!P159</f>
        <v/>
      </c>
      <c r="AK23" s="477" t="str">
        <f>'Rekenblad 1'!Q159</f>
        <v/>
      </c>
      <c r="AL23" s="477" t="str">
        <f>'Rekenblad 1'!R159</f>
        <v/>
      </c>
      <c r="AM23" s="477" t="str">
        <f>'Rekenblad 1'!S159</f>
        <v/>
      </c>
      <c r="AN23" s="477" t="str">
        <f>'Rekenblad 1'!T159</f>
        <v/>
      </c>
      <c r="AO23" s="477" t="str">
        <f>'Rekenblad 1'!U159</f>
        <v/>
      </c>
      <c r="AP23" s="477" t="str">
        <f>'Rekenblad 1'!V159</f>
        <v/>
      </c>
      <c r="AQ23" s="477" t="str">
        <f>'Rekenblad 1'!W159</f>
        <v/>
      </c>
    </row>
    <row r="24" spans="1:43" ht="12" customHeight="1" x14ac:dyDescent="0.2">
      <c r="A24" s="442"/>
      <c r="B24" s="442"/>
      <c r="C24" s="470">
        <v>5</v>
      </c>
      <c r="D24" s="454" t="str">
        <f>'Rekenblad 1'!D117</f>
        <v/>
      </c>
      <c r="E24" s="454" t="str">
        <f>'Rekenblad 1'!E117</f>
        <v/>
      </c>
      <c r="F24" s="454" t="str">
        <f>'Rekenblad 1'!F117</f>
        <v/>
      </c>
      <c r="G24" s="454" t="str">
        <f>'Rekenblad 1'!G117</f>
        <v/>
      </c>
      <c r="H24" s="454" t="str">
        <f>'Rekenblad 1'!H117</f>
        <v/>
      </c>
      <c r="I24" s="454" t="str">
        <f>'Rekenblad 1'!I117</f>
        <v/>
      </c>
      <c r="J24" s="454" t="str">
        <f>'Rekenblad 1'!J117</f>
        <v/>
      </c>
      <c r="K24" s="454" t="str">
        <f>'Rekenblad 1'!K117</f>
        <v/>
      </c>
      <c r="L24" s="454" t="str">
        <f>'Rekenblad 1'!L117</f>
        <v/>
      </c>
      <c r="M24" s="454" t="str">
        <f>'Rekenblad 1'!M117</f>
        <v/>
      </c>
      <c r="N24" s="454" t="str">
        <f>'Rekenblad 1'!N117</f>
        <v/>
      </c>
      <c r="O24" s="454" t="str">
        <f>'Rekenblad 1'!O117</f>
        <v/>
      </c>
      <c r="P24" s="454" t="str">
        <f>'Rekenblad 1'!P117</f>
        <v/>
      </c>
      <c r="Q24" s="454" t="str">
        <f>'Rekenblad 1'!Q117</f>
        <v/>
      </c>
      <c r="R24" s="454" t="str">
        <f>'Rekenblad 1'!R117</f>
        <v/>
      </c>
      <c r="S24" s="454" t="str">
        <f>'Rekenblad 1'!S117</f>
        <v/>
      </c>
      <c r="T24" s="454" t="str">
        <f>'Rekenblad 1'!T117</f>
        <v/>
      </c>
      <c r="U24" s="454" t="str">
        <f>'Rekenblad 1'!U117</f>
        <v/>
      </c>
      <c r="V24" s="454" t="str">
        <f>'Rekenblad 1'!V117</f>
        <v/>
      </c>
      <c r="W24" s="454" t="str">
        <f>'Rekenblad 1'!W117</f>
        <v/>
      </c>
      <c r="X24" s="481" t="str">
        <f>'Rekenblad 1'!D160</f>
        <v/>
      </c>
      <c r="Y24" s="477" t="str">
        <f>'Rekenblad 1'!E160</f>
        <v/>
      </c>
      <c r="Z24" s="477" t="str">
        <f>'Rekenblad 1'!F160</f>
        <v/>
      </c>
      <c r="AA24" s="477" t="str">
        <f>'Rekenblad 1'!G160</f>
        <v/>
      </c>
      <c r="AB24" s="477" t="str">
        <f>'Rekenblad 1'!H160</f>
        <v/>
      </c>
      <c r="AC24" s="477" t="str">
        <f>'Rekenblad 1'!I160</f>
        <v/>
      </c>
      <c r="AD24" s="477" t="str">
        <f>'Rekenblad 1'!J160</f>
        <v/>
      </c>
      <c r="AE24" s="477" t="str">
        <f>'Rekenblad 1'!K160</f>
        <v/>
      </c>
      <c r="AF24" s="477" t="str">
        <f>'Rekenblad 1'!L160</f>
        <v/>
      </c>
      <c r="AG24" s="477" t="str">
        <f>'Rekenblad 1'!M160</f>
        <v/>
      </c>
      <c r="AH24" s="477" t="str">
        <f>'Rekenblad 1'!N160</f>
        <v/>
      </c>
      <c r="AI24" s="477" t="str">
        <f>'Rekenblad 1'!O160</f>
        <v/>
      </c>
      <c r="AJ24" s="477" t="str">
        <f>'Rekenblad 1'!P160</f>
        <v/>
      </c>
      <c r="AK24" s="477" t="str">
        <f>'Rekenblad 1'!Q160</f>
        <v/>
      </c>
      <c r="AL24" s="477" t="str">
        <f>'Rekenblad 1'!R160</f>
        <v/>
      </c>
      <c r="AM24" s="477" t="str">
        <f>'Rekenblad 1'!S160</f>
        <v/>
      </c>
      <c r="AN24" s="477" t="str">
        <f>'Rekenblad 1'!T160</f>
        <v/>
      </c>
      <c r="AO24" s="477" t="str">
        <f>'Rekenblad 1'!U160</f>
        <v/>
      </c>
      <c r="AP24" s="477" t="str">
        <f>'Rekenblad 1'!V160</f>
        <v/>
      </c>
      <c r="AQ24" s="477" t="str">
        <f>'Rekenblad 1'!W160</f>
        <v/>
      </c>
    </row>
    <row r="25" spans="1:43" ht="12" customHeight="1" x14ac:dyDescent="0.2">
      <c r="A25" s="442"/>
      <c r="B25" s="442"/>
      <c r="C25" s="470">
        <v>6</v>
      </c>
      <c r="D25" s="454" t="str">
        <f>'Rekenblad 1'!D118</f>
        <v/>
      </c>
      <c r="E25" s="454" t="str">
        <f>'Rekenblad 1'!E118</f>
        <v/>
      </c>
      <c r="F25" s="454" t="str">
        <f>'Rekenblad 1'!F118</f>
        <v/>
      </c>
      <c r="G25" s="454" t="str">
        <f>'Rekenblad 1'!G118</f>
        <v/>
      </c>
      <c r="H25" s="454" t="str">
        <f>'Rekenblad 1'!H118</f>
        <v/>
      </c>
      <c r="I25" s="454" t="str">
        <f>'Rekenblad 1'!I118</f>
        <v/>
      </c>
      <c r="J25" s="454" t="str">
        <f>'Rekenblad 1'!J118</f>
        <v/>
      </c>
      <c r="K25" s="454" t="str">
        <f>'Rekenblad 1'!K118</f>
        <v/>
      </c>
      <c r="L25" s="454" t="str">
        <f>'Rekenblad 1'!L118</f>
        <v/>
      </c>
      <c r="M25" s="454" t="str">
        <f>'Rekenblad 1'!M118</f>
        <v/>
      </c>
      <c r="N25" s="454" t="str">
        <f>'Rekenblad 1'!N118</f>
        <v/>
      </c>
      <c r="O25" s="454" t="str">
        <f>'Rekenblad 1'!O118</f>
        <v/>
      </c>
      <c r="P25" s="454" t="str">
        <f>'Rekenblad 1'!P118</f>
        <v/>
      </c>
      <c r="Q25" s="454" t="str">
        <f>'Rekenblad 1'!Q118</f>
        <v/>
      </c>
      <c r="R25" s="454" t="str">
        <f>'Rekenblad 1'!R118</f>
        <v/>
      </c>
      <c r="S25" s="454" t="str">
        <f>'Rekenblad 1'!S118</f>
        <v/>
      </c>
      <c r="T25" s="454" t="str">
        <f>'Rekenblad 1'!T118</f>
        <v/>
      </c>
      <c r="U25" s="454" t="str">
        <f>'Rekenblad 1'!U118</f>
        <v/>
      </c>
      <c r="V25" s="454" t="str">
        <f>'Rekenblad 1'!V118</f>
        <v/>
      </c>
      <c r="W25" s="454" t="str">
        <f>'Rekenblad 1'!W118</f>
        <v/>
      </c>
      <c r="X25" s="481" t="str">
        <f>'Rekenblad 1'!D161</f>
        <v/>
      </c>
      <c r="Y25" s="477" t="str">
        <f>'Rekenblad 1'!E161</f>
        <v/>
      </c>
      <c r="Z25" s="477" t="str">
        <f>'Rekenblad 1'!F161</f>
        <v/>
      </c>
      <c r="AA25" s="477" t="str">
        <f>'Rekenblad 1'!G161</f>
        <v/>
      </c>
      <c r="AB25" s="477" t="str">
        <f>'Rekenblad 1'!H161</f>
        <v/>
      </c>
      <c r="AC25" s="477" t="str">
        <f>'Rekenblad 1'!I161</f>
        <v/>
      </c>
      <c r="AD25" s="477" t="str">
        <f>'Rekenblad 1'!J161</f>
        <v/>
      </c>
      <c r="AE25" s="477" t="str">
        <f>'Rekenblad 1'!K161</f>
        <v/>
      </c>
      <c r="AF25" s="477" t="str">
        <f>'Rekenblad 1'!L161</f>
        <v/>
      </c>
      <c r="AG25" s="477" t="str">
        <f>'Rekenblad 1'!M161</f>
        <v/>
      </c>
      <c r="AH25" s="477" t="str">
        <f>'Rekenblad 1'!N161</f>
        <v/>
      </c>
      <c r="AI25" s="477" t="str">
        <f>'Rekenblad 1'!O161</f>
        <v/>
      </c>
      <c r="AJ25" s="477" t="str">
        <f>'Rekenblad 1'!P161</f>
        <v/>
      </c>
      <c r="AK25" s="477" t="str">
        <f>'Rekenblad 1'!Q161</f>
        <v/>
      </c>
      <c r="AL25" s="477" t="str">
        <f>'Rekenblad 1'!R161</f>
        <v/>
      </c>
      <c r="AM25" s="477" t="str">
        <f>'Rekenblad 1'!S161</f>
        <v/>
      </c>
      <c r="AN25" s="477" t="str">
        <f>'Rekenblad 1'!T161</f>
        <v/>
      </c>
      <c r="AO25" s="477" t="str">
        <f>'Rekenblad 1'!U161</f>
        <v/>
      </c>
      <c r="AP25" s="477" t="str">
        <f>'Rekenblad 1'!V161</f>
        <v/>
      </c>
      <c r="AQ25" s="477" t="str">
        <f>'Rekenblad 1'!W161</f>
        <v/>
      </c>
    </row>
    <row r="26" spans="1:43" ht="12" customHeight="1" x14ac:dyDescent="0.2">
      <c r="A26" s="442"/>
      <c r="B26" s="442"/>
      <c r="C26" s="470">
        <v>7</v>
      </c>
      <c r="D26" s="454" t="str">
        <f>'Rekenblad 1'!D119</f>
        <v/>
      </c>
      <c r="E26" s="454" t="str">
        <f>'Rekenblad 1'!E119</f>
        <v/>
      </c>
      <c r="F26" s="454" t="str">
        <f>'Rekenblad 1'!F119</f>
        <v/>
      </c>
      <c r="G26" s="454" t="str">
        <f>'Rekenblad 1'!G119</f>
        <v/>
      </c>
      <c r="H26" s="454" t="str">
        <f>'Rekenblad 1'!H119</f>
        <v/>
      </c>
      <c r="I26" s="454" t="str">
        <f>'Rekenblad 1'!I119</f>
        <v/>
      </c>
      <c r="J26" s="454" t="str">
        <f>'Rekenblad 1'!J119</f>
        <v/>
      </c>
      <c r="K26" s="454" t="str">
        <f>'Rekenblad 1'!K119</f>
        <v/>
      </c>
      <c r="L26" s="454" t="str">
        <f>'Rekenblad 1'!L119</f>
        <v/>
      </c>
      <c r="M26" s="454" t="str">
        <f>'Rekenblad 1'!M119</f>
        <v/>
      </c>
      <c r="N26" s="454" t="str">
        <f>'Rekenblad 1'!N119</f>
        <v/>
      </c>
      <c r="O26" s="454" t="str">
        <f>'Rekenblad 1'!O119</f>
        <v/>
      </c>
      <c r="P26" s="454" t="str">
        <f>'Rekenblad 1'!P119</f>
        <v/>
      </c>
      <c r="Q26" s="454" t="str">
        <f>'Rekenblad 1'!Q119</f>
        <v/>
      </c>
      <c r="R26" s="454" t="str">
        <f>'Rekenblad 1'!R119</f>
        <v/>
      </c>
      <c r="S26" s="454" t="str">
        <f>'Rekenblad 1'!S119</f>
        <v/>
      </c>
      <c r="T26" s="454" t="str">
        <f>'Rekenblad 1'!T119</f>
        <v/>
      </c>
      <c r="U26" s="454" t="str">
        <f>'Rekenblad 1'!U119</f>
        <v/>
      </c>
      <c r="V26" s="454" t="str">
        <f>'Rekenblad 1'!V119</f>
        <v/>
      </c>
      <c r="W26" s="454" t="str">
        <f>'Rekenblad 1'!W119</f>
        <v/>
      </c>
      <c r="X26" s="481" t="str">
        <f>'Rekenblad 1'!D162</f>
        <v/>
      </c>
      <c r="Y26" s="477" t="str">
        <f>'Rekenblad 1'!E162</f>
        <v/>
      </c>
      <c r="Z26" s="477" t="str">
        <f>'Rekenblad 1'!F162</f>
        <v/>
      </c>
      <c r="AA26" s="477" t="str">
        <f>'Rekenblad 1'!G162</f>
        <v/>
      </c>
      <c r="AB26" s="477" t="str">
        <f>'Rekenblad 1'!H162</f>
        <v/>
      </c>
      <c r="AC26" s="477" t="str">
        <f>'Rekenblad 1'!I162</f>
        <v/>
      </c>
      <c r="AD26" s="477" t="str">
        <f>'Rekenblad 1'!J162</f>
        <v/>
      </c>
      <c r="AE26" s="477" t="str">
        <f>'Rekenblad 1'!K162</f>
        <v/>
      </c>
      <c r="AF26" s="477" t="str">
        <f>'Rekenblad 1'!L162</f>
        <v/>
      </c>
      <c r="AG26" s="477" t="str">
        <f>'Rekenblad 1'!M162</f>
        <v/>
      </c>
      <c r="AH26" s="477" t="str">
        <f>'Rekenblad 1'!N162</f>
        <v/>
      </c>
      <c r="AI26" s="477" t="str">
        <f>'Rekenblad 1'!O162</f>
        <v/>
      </c>
      <c r="AJ26" s="477" t="str">
        <f>'Rekenblad 1'!P162</f>
        <v/>
      </c>
      <c r="AK26" s="477" t="str">
        <f>'Rekenblad 1'!Q162</f>
        <v/>
      </c>
      <c r="AL26" s="477" t="str">
        <f>'Rekenblad 1'!R162</f>
        <v/>
      </c>
      <c r="AM26" s="477" t="str">
        <f>'Rekenblad 1'!S162</f>
        <v/>
      </c>
      <c r="AN26" s="477" t="str">
        <f>'Rekenblad 1'!T162</f>
        <v/>
      </c>
      <c r="AO26" s="477" t="str">
        <f>'Rekenblad 1'!U162</f>
        <v/>
      </c>
      <c r="AP26" s="477" t="str">
        <f>'Rekenblad 1'!V162</f>
        <v/>
      </c>
      <c r="AQ26" s="477" t="str">
        <f>'Rekenblad 1'!W162</f>
        <v/>
      </c>
    </row>
    <row r="27" spans="1:43" ht="12" customHeight="1" x14ac:dyDescent="0.2">
      <c r="A27" s="442"/>
      <c r="B27" s="442"/>
      <c r="C27" s="470">
        <v>8</v>
      </c>
      <c r="D27" s="454" t="str">
        <f>'Rekenblad 1'!D120</f>
        <v/>
      </c>
      <c r="E27" s="454" t="str">
        <f>'Rekenblad 1'!E120</f>
        <v/>
      </c>
      <c r="F27" s="454" t="str">
        <f>'Rekenblad 1'!F120</f>
        <v/>
      </c>
      <c r="G27" s="454" t="str">
        <f>'Rekenblad 1'!G120</f>
        <v/>
      </c>
      <c r="H27" s="454" t="str">
        <f>'Rekenblad 1'!H120</f>
        <v/>
      </c>
      <c r="I27" s="454" t="str">
        <f>'Rekenblad 1'!I120</f>
        <v/>
      </c>
      <c r="J27" s="454" t="str">
        <f>'Rekenblad 1'!J120</f>
        <v/>
      </c>
      <c r="K27" s="454" t="str">
        <f>'Rekenblad 1'!K120</f>
        <v/>
      </c>
      <c r="L27" s="454" t="str">
        <f>'Rekenblad 1'!L120</f>
        <v/>
      </c>
      <c r="M27" s="454" t="str">
        <f>'Rekenblad 1'!M120</f>
        <v/>
      </c>
      <c r="N27" s="454" t="str">
        <f>'Rekenblad 1'!N120</f>
        <v/>
      </c>
      <c r="O27" s="454" t="str">
        <f>'Rekenblad 1'!O120</f>
        <v/>
      </c>
      <c r="P27" s="454" t="str">
        <f>'Rekenblad 1'!P120</f>
        <v/>
      </c>
      <c r="Q27" s="454" t="str">
        <f>'Rekenblad 1'!Q120</f>
        <v/>
      </c>
      <c r="R27" s="454" t="str">
        <f>'Rekenblad 1'!R120</f>
        <v/>
      </c>
      <c r="S27" s="454" t="str">
        <f>'Rekenblad 1'!S120</f>
        <v/>
      </c>
      <c r="T27" s="454" t="str">
        <f>'Rekenblad 1'!T120</f>
        <v/>
      </c>
      <c r="U27" s="454" t="str">
        <f>'Rekenblad 1'!U120</f>
        <v/>
      </c>
      <c r="V27" s="454" t="str">
        <f>'Rekenblad 1'!V120</f>
        <v/>
      </c>
      <c r="W27" s="454" t="str">
        <f>'Rekenblad 1'!W120</f>
        <v/>
      </c>
      <c r="X27" s="481" t="str">
        <f>'Rekenblad 1'!D163</f>
        <v/>
      </c>
      <c r="Y27" s="477" t="str">
        <f>'Rekenblad 1'!E163</f>
        <v/>
      </c>
      <c r="Z27" s="477" t="str">
        <f>'Rekenblad 1'!F163</f>
        <v/>
      </c>
      <c r="AA27" s="477" t="str">
        <f>'Rekenblad 1'!G163</f>
        <v/>
      </c>
      <c r="AB27" s="477" t="str">
        <f>'Rekenblad 1'!H163</f>
        <v/>
      </c>
      <c r="AC27" s="477" t="str">
        <f>'Rekenblad 1'!I163</f>
        <v/>
      </c>
      <c r="AD27" s="477" t="str">
        <f>'Rekenblad 1'!J163</f>
        <v/>
      </c>
      <c r="AE27" s="477" t="str">
        <f>'Rekenblad 1'!K163</f>
        <v/>
      </c>
      <c r="AF27" s="477" t="str">
        <f>'Rekenblad 1'!L163</f>
        <v/>
      </c>
      <c r="AG27" s="477" t="str">
        <f>'Rekenblad 1'!M163</f>
        <v/>
      </c>
      <c r="AH27" s="477" t="str">
        <f>'Rekenblad 1'!N163</f>
        <v/>
      </c>
      <c r="AI27" s="477" t="str">
        <f>'Rekenblad 1'!O163</f>
        <v/>
      </c>
      <c r="AJ27" s="477" t="str">
        <f>'Rekenblad 1'!P163</f>
        <v/>
      </c>
      <c r="AK27" s="477" t="str">
        <f>'Rekenblad 1'!Q163</f>
        <v/>
      </c>
      <c r="AL27" s="477" t="str">
        <f>'Rekenblad 1'!R163</f>
        <v/>
      </c>
      <c r="AM27" s="477" t="str">
        <f>'Rekenblad 1'!S163</f>
        <v/>
      </c>
      <c r="AN27" s="477" t="str">
        <f>'Rekenblad 1'!T163</f>
        <v/>
      </c>
      <c r="AO27" s="477" t="str">
        <f>'Rekenblad 1'!U163</f>
        <v/>
      </c>
      <c r="AP27" s="477" t="str">
        <f>'Rekenblad 1'!V163</f>
        <v/>
      </c>
      <c r="AQ27" s="477" t="str">
        <f>'Rekenblad 1'!W163</f>
        <v/>
      </c>
    </row>
    <row r="28" spans="1:43" ht="12" customHeight="1" x14ac:dyDescent="0.2">
      <c r="A28" s="442"/>
      <c r="B28" s="442"/>
      <c r="C28" s="470">
        <v>9</v>
      </c>
      <c r="D28" s="454" t="str">
        <f>'Rekenblad 1'!D121</f>
        <v/>
      </c>
      <c r="E28" s="454" t="str">
        <f>'Rekenblad 1'!E121</f>
        <v/>
      </c>
      <c r="F28" s="454" t="str">
        <f>'Rekenblad 1'!F121</f>
        <v/>
      </c>
      <c r="G28" s="454" t="str">
        <f>'Rekenblad 1'!G121</f>
        <v/>
      </c>
      <c r="H28" s="454" t="str">
        <f>'Rekenblad 1'!H121</f>
        <v/>
      </c>
      <c r="I28" s="454" t="str">
        <f>'Rekenblad 1'!I121</f>
        <v/>
      </c>
      <c r="J28" s="454" t="str">
        <f>'Rekenblad 1'!J121</f>
        <v/>
      </c>
      <c r="K28" s="454" t="str">
        <f>'Rekenblad 1'!K121</f>
        <v/>
      </c>
      <c r="L28" s="454" t="str">
        <f>'Rekenblad 1'!L121</f>
        <v/>
      </c>
      <c r="M28" s="454" t="str">
        <f>'Rekenblad 1'!M121</f>
        <v/>
      </c>
      <c r="N28" s="454" t="str">
        <f>'Rekenblad 1'!N121</f>
        <v/>
      </c>
      <c r="O28" s="454" t="str">
        <f>'Rekenblad 1'!O121</f>
        <v/>
      </c>
      <c r="P28" s="454" t="str">
        <f>'Rekenblad 1'!P121</f>
        <v/>
      </c>
      <c r="Q28" s="454" t="str">
        <f>'Rekenblad 1'!Q121</f>
        <v/>
      </c>
      <c r="R28" s="454" t="str">
        <f>'Rekenblad 1'!R121</f>
        <v/>
      </c>
      <c r="S28" s="454" t="str">
        <f>'Rekenblad 1'!S121</f>
        <v/>
      </c>
      <c r="T28" s="454" t="str">
        <f>'Rekenblad 1'!T121</f>
        <v/>
      </c>
      <c r="U28" s="454" t="str">
        <f>'Rekenblad 1'!U121</f>
        <v/>
      </c>
      <c r="V28" s="454" t="str">
        <f>'Rekenblad 1'!V121</f>
        <v/>
      </c>
      <c r="W28" s="454" t="str">
        <f>'Rekenblad 1'!W121</f>
        <v/>
      </c>
      <c r="X28" s="481" t="str">
        <f>'Rekenblad 1'!D164</f>
        <v/>
      </c>
      <c r="Y28" s="477" t="str">
        <f>'Rekenblad 1'!E164</f>
        <v/>
      </c>
      <c r="Z28" s="477" t="str">
        <f>'Rekenblad 1'!F164</f>
        <v/>
      </c>
      <c r="AA28" s="477" t="str">
        <f>'Rekenblad 1'!G164</f>
        <v/>
      </c>
      <c r="AB28" s="477" t="str">
        <f>'Rekenblad 1'!H164</f>
        <v/>
      </c>
      <c r="AC28" s="477" t="str">
        <f>'Rekenblad 1'!I164</f>
        <v/>
      </c>
      <c r="AD28" s="477" t="str">
        <f>'Rekenblad 1'!J164</f>
        <v/>
      </c>
      <c r="AE28" s="477" t="str">
        <f>'Rekenblad 1'!K164</f>
        <v/>
      </c>
      <c r="AF28" s="477" t="str">
        <f>'Rekenblad 1'!L164</f>
        <v/>
      </c>
      <c r="AG28" s="477" t="str">
        <f>'Rekenblad 1'!M164</f>
        <v/>
      </c>
      <c r="AH28" s="477" t="str">
        <f>'Rekenblad 1'!N164</f>
        <v/>
      </c>
      <c r="AI28" s="477" t="str">
        <f>'Rekenblad 1'!O164</f>
        <v/>
      </c>
      <c r="AJ28" s="477" t="str">
        <f>'Rekenblad 1'!P164</f>
        <v/>
      </c>
      <c r="AK28" s="477" t="str">
        <f>'Rekenblad 1'!Q164</f>
        <v/>
      </c>
      <c r="AL28" s="477" t="str">
        <f>'Rekenblad 1'!R164</f>
        <v/>
      </c>
      <c r="AM28" s="477" t="str">
        <f>'Rekenblad 1'!S164</f>
        <v/>
      </c>
      <c r="AN28" s="477" t="str">
        <f>'Rekenblad 1'!T164</f>
        <v/>
      </c>
      <c r="AO28" s="477" t="str">
        <f>'Rekenblad 1'!U164</f>
        <v/>
      </c>
      <c r="AP28" s="477" t="str">
        <f>'Rekenblad 1'!V164</f>
        <v/>
      </c>
      <c r="AQ28" s="477" t="str">
        <f>'Rekenblad 1'!W164</f>
        <v/>
      </c>
    </row>
    <row r="29" spans="1:43" ht="12" customHeight="1" x14ac:dyDescent="0.2">
      <c r="A29" s="442"/>
      <c r="B29" s="442"/>
      <c r="C29" s="470">
        <v>10</v>
      </c>
      <c r="D29" s="454" t="str">
        <f>'Rekenblad 1'!D122</f>
        <v/>
      </c>
      <c r="E29" s="454" t="str">
        <f>'Rekenblad 1'!E122</f>
        <v/>
      </c>
      <c r="F29" s="454" t="str">
        <f>'Rekenblad 1'!F122</f>
        <v/>
      </c>
      <c r="G29" s="454" t="str">
        <f>'Rekenblad 1'!G122</f>
        <v/>
      </c>
      <c r="H29" s="454" t="str">
        <f>'Rekenblad 1'!H122</f>
        <v/>
      </c>
      <c r="I29" s="454" t="str">
        <f>'Rekenblad 1'!I122</f>
        <v/>
      </c>
      <c r="J29" s="454" t="str">
        <f>'Rekenblad 1'!J122</f>
        <v/>
      </c>
      <c r="K29" s="454" t="str">
        <f>'Rekenblad 1'!K122</f>
        <v/>
      </c>
      <c r="L29" s="454" t="str">
        <f>'Rekenblad 1'!L122</f>
        <v/>
      </c>
      <c r="M29" s="454" t="str">
        <f>'Rekenblad 1'!M122</f>
        <v/>
      </c>
      <c r="N29" s="454" t="str">
        <f>'Rekenblad 1'!N122</f>
        <v/>
      </c>
      <c r="O29" s="454" t="str">
        <f>'Rekenblad 1'!O122</f>
        <v/>
      </c>
      <c r="P29" s="454" t="str">
        <f>'Rekenblad 1'!P122</f>
        <v/>
      </c>
      <c r="Q29" s="454" t="str">
        <f>'Rekenblad 1'!Q122</f>
        <v/>
      </c>
      <c r="R29" s="454" t="str">
        <f>'Rekenblad 1'!R122</f>
        <v/>
      </c>
      <c r="S29" s="454" t="str">
        <f>'Rekenblad 1'!S122</f>
        <v/>
      </c>
      <c r="T29" s="454" t="str">
        <f>'Rekenblad 1'!T122</f>
        <v/>
      </c>
      <c r="U29" s="454" t="str">
        <f>'Rekenblad 1'!U122</f>
        <v/>
      </c>
      <c r="V29" s="454" t="str">
        <f>'Rekenblad 1'!V122</f>
        <v/>
      </c>
      <c r="W29" s="454" t="str">
        <f>'Rekenblad 1'!W122</f>
        <v/>
      </c>
      <c r="X29" s="481" t="str">
        <f>'Rekenblad 1'!D165</f>
        <v/>
      </c>
      <c r="Y29" s="477" t="str">
        <f>'Rekenblad 1'!E165</f>
        <v/>
      </c>
      <c r="Z29" s="477" t="str">
        <f>'Rekenblad 1'!F165</f>
        <v/>
      </c>
      <c r="AA29" s="477" t="str">
        <f>'Rekenblad 1'!G165</f>
        <v/>
      </c>
      <c r="AB29" s="477" t="str">
        <f>'Rekenblad 1'!H165</f>
        <v/>
      </c>
      <c r="AC29" s="477" t="str">
        <f>'Rekenblad 1'!I165</f>
        <v/>
      </c>
      <c r="AD29" s="477" t="str">
        <f>'Rekenblad 1'!J165</f>
        <v/>
      </c>
      <c r="AE29" s="477" t="str">
        <f>'Rekenblad 1'!K165</f>
        <v/>
      </c>
      <c r="AF29" s="477" t="str">
        <f>'Rekenblad 1'!L165</f>
        <v/>
      </c>
      <c r="AG29" s="477" t="str">
        <f>'Rekenblad 1'!M165</f>
        <v/>
      </c>
      <c r="AH29" s="477" t="str">
        <f>'Rekenblad 1'!N165</f>
        <v/>
      </c>
      <c r="AI29" s="477" t="str">
        <f>'Rekenblad 1'!O165</f>
        <v/>
      </c>
      <c r="AJ29" s="477" t="str">
        <f>'Rekenblad 1'!P165</f>
        <v/>
      </c>
      <c r="AK29" s="477" t="str">
        <f>'Rekenblad 1'!Q165</f>
        <v/>
      </c>
      <c r="AL29" s="477" t="str">
        <f>'Rekenblad 1'!R165</f>
        <v/>
      </c>
      <c r="AM29" s="477" t="str">
        <f>'Rekenblad 1'!S165</f>
        <v/>
      </c>
      <c r="AN29" s="477" t="str">
        <f>'Rekenblad 1'!T165</f>
        <v/>
      </c>
      <c r="AO29" s="477" t="str">
        <f>'Rekenblad 1'!U165</f>
        <v/>
      </c>
      <c r="AP29" s="477" t="str">
        <f>'Rekenblad 1'!V165</f>
        <v/>
      </c>
      <c r="AQ29" s="477" t="str">
        <f>'Rekenblad 1'!W165</f>
        <v/>
      </c>
    </row>
    <row r="30" spans="1:43" ht="12" customHeight="1" x14ac:dyDescent="0.2">
      <c r="A30" s="442"/>
      <c r="B30" s="442"/>
      <c r="C30" s="470">
        <v>11</v>
      </c>
      <c r="D30" s="454" t="str">
        <f>'Rekenblad 1'!D123</f>
        <v/>
      </c>
      <c r="E30" s="454" t="str">
        <f>'Rekenblad 1'!E123</f>
        <v/>
      </c>
      <c r="F30" s="454" t="str">
        <f>'Rekenblad 1'!F123</f>
        <v/>
      </c>
      <c r="G30" s="454" t="str">
        <f>'Rekenblad 1'!G123</f>
        <v/>
      </c>
      <c r="H30" s="454" t="str">
        <f>'Rekenblad 1'!H123</f>
        <v/>
      </c>
      <c r="I30" s="454" t="str">
        <f>'Rekenblad 1'!I123</f>
        <v/>
      </c>
      <c r="J30" s="454" t="str">
        <f>'Rekenblad 1'!J123</f>
        <v/>
      </c>
      <c r="K30" s="454" t="str">
        <f>'Rekenblad 1'!K123</f>
        <v/>
      </c>
      <c r="L30" s="454" t="str">
        <f>'Rekenblad 1'!L123</f>
        <v/>
      </c>
      <c r="M30" s="454" t="str">
        <f>'Rekenblad 1'!M123</f>
        <v/>
      </c>
      <c r="N30" s="454" t="str">
        <f>'Rekenblad 1'!N123</f>
        <v/>
      </c>
      <c r="O30" s="454" t="str">
        <f>'Rekenblad 1'!O123</f>
        <v/>
      </c>
      <c r="P30" s="454" t="str">
        <f>'Rekenblad 1'!P123</f>
        <v/>
      </c>
      <c r="Q30" s="454" t="str">
        <f>'Rekenblad 1'!Q123</f>
        <v/>
      </c>
      <c r="R30" s="454" t="str">
        <f>'Rekenblad 1'!R123</f>
        <v/>
      </c>
      <c r="S30" s="454" t="str">
        <f>'Rekenblad 1'!S123</f>
        <v/>
      </c>
      <c r="T30" s="454" t="str">
        <f>'Rekenblad 1'!T123</f>
        <v/>
      </c>
      <c r="U30" s="454" t="str">
        <f>'Rekenblad 1'!U123</f>
        <v/>
      </c>
      <c r="V30" s="454" t="str">
        <f>'Rekenblad 1'!V123</f>
        <v/>
      </c>
      <c r="W30" s="454" t="str">
        <f>'Rekenblad 1'!W123</f>
        <v/>
      </c>
      <c r="X30" s="481" t="str">
        <f>'Rekenblad 1'!D166</f>
        <v/>
      </c>
      <c r="Y30" s="477" t="str">
        <f>'Rekenblad 1'!E166</f>
        <v/>
      </c>
      <c r="Z30" s="477" t="str">
        <f>'Rekenblad 1'!F166</f>
        <v/>
      </c>
      <c r="AA30" s="477" t="str">
        <f>'Rekenblad 1'!G166</f>
        <v/>
      </c>
      <c r="AB30" s="477" t="str">
        <f>'Rekenblad 1'!H166</f>
        <v/>
      </c>
      <c r="AC30" s="477" t="str">
        <f>'Rekenblad 1'!I166</f>
        <v/>
      </c>
      <c r="AD30" s="477" t="str">
        <f>'Rekenblad 1'!J166</f>
        <v/>
      </c>
      <c r="AE30" s="477" t="str">
        <f>'Rekenblad 1'!K166</f>
        <v/>
      </c>
      <c r="AF30" s="477" t="str">
        <f>'Rekenblad 1'!L166</f>
        <v/>
      </c>
      <c r="AG30" s="477" t="str">
        <f>'Rekenblad 1'!M166</f>
        <v/>
      </c>
      <c r="AH30" s="477" t="str">
        <f>'Rekenblad 1'!N166</f>
        <v/>
      </c>
      <c r="AI30" s="477" t="str">
        <f>'Rekenblad 1'!O166</f>
        <v/>
      </c>
      <c r="AJ30" s="477" t="str">
        <f>'Rekenblad 1'!P166</f>
        <v/>
      </c>
      <c r="AK30" s="477" t="str">
        <f>'Rekenblad 1'!Q166</f>
        <v/>
      </c>
      <c r="AL30" s="477" t="str">
        <f>'Rekenblad 1'!R166</f>
        <v/>
      </c>
      <c r="AM30" s="477" t="str">
        <f>'Rekenblad 1'!S166</f>
        <v/>
      </c>
      <c r="AN30" s="477" t="str">
        <f>'Rekenblad 1'!T166</f>
        <v/>
      </c>
      <c r="AO30" s="477" t="str">
        <f>'Rekenblad 1'!U166</f>
        <v/>
      </c>
      <c r="AP30" s="477" t="str">
        <f>'Rekenblad 1'!V166</f>
        <v/>
      </c>
      <c r="AQ30" s="477" t="str">
        <f>'Rekenblad 1'!W166</f>
        <v/>
      </c>
    </row>
    <row r="31" spans="1:43" ht="12" customHeight="1" x14ac:dyDescent="0.2">
      <c r="A31" s="442"/>
      <c r="B31" s="442"/>
      <c r="C31" s="470">
        <v>12</v>
      </c>
      <c r="D31" s="454" t="str">
        <f>'Rekenblad 1'!D124</f>
        <v/>
      </c>
      <c r="E31" s="454" t="str">
        <f>'Rekenblad 1'!E124</f>
        <v/>
      </c>
      <c r="F31" s="454" t="str">
        <f>'Rekenblad 1'!F124</f>
        <v/>
      </c>
      <c r="G31" s="454" t="str">
        <f>'Rekenblad 1'!G124</f>
        <v/>
      </c>
      <c r="H31" s="454" t="str">
        <f>'Rekenblad 1'!H124</f>
        <v/>
      </c>
      <c r="I31" s="454" t="str">
        <f>'Rekenblad 1'!I124</f>
        <v/>
      </c>
      <c r="J31" s="454" t="str">
        <f>'Rekenblad 1'!J124</f>
        <v/>
      </c>
      <c r="K31" s="454" t="str">
        <f>'Rekenblad 1'!K124</f>
        <v/>
      </c>
      <c r="L31" s="454" t="str">
        <f>'Rekenblad 1'!L124</f>
        <v/>
      </c>
      <c r="M31" s="454" t="str">
        <f>'Rekenblad 1'!M124</f>
        <v/>
      </c>
      <c r="N31" s="454" t="str">
        <f>'Rekenblad 1'!N124</f>
        <v/>
      </c>
      <c r="O31" s="454" t="str">
        <f>'Rekenblad 1'!O124</f>
        <v/>
      </c>
      <c r="P31" s="454" t="str">
        <f>'Rekenblad 1'!P124</f>
        <v/>
      </c>
      <c r="Q31" s="454" t="str">
        <f>'Rekenblad 1'!Q124</f>
        <v/>
      </c>
      <c r="R31" s="454" t="str">
        <f>'Rekenblad 1'!R124</f>
        <v/>
      </c>
      <c r="S31" s="454" t="str">
        <f>'Rekenblad 1'!S124</f>
        <v/>
      </c>
      <c r="T31" s="454" t="str">
        <f>'Rekenblad 1'!T124</f>
        <v/>
      </c>
      <c r="U31" s="454" t="str">
        <f>'Rekenblad 1'!U124</f>
        <v/>
      </c>
      <c r="V31" s="454" t="str">
        <f>'Rekenblad 1'!V124</f>
        <v/>
      </c>
      <c r="W31" s="454" t="str">
        <f>'Rekenblad 1'!W124</f>
        <v/>
      </c>
      <c r="X31" s="481" t="str">
        <f>'Rekenblad 1'!D167</f>
        <v/>
      </c>
      <c r="Y31" s="477" t="str">
        <f>'Rekenblad 1'!E167</f>
        <v/>
      </c>
      <c r="Z31" s="477" t="str">
        <f>'Rekenblad 1'!F167</f>
        <v/>
      </c>
      <c r="AA31" s="477" t="str">
        <f>'Rekenblad 1'!G167</f>
        <v/>
      </c>
      <c r="AB31" s="477" t="str">
        <f>'Rekenblad 1'!H167</f>
        <v/>
      </c>
      <c r="AC31" s="477" t="str">
        <f>'Rekenblad 1'!I167</f>
        <v/>
      </c>
      <c r="AD31" s="477" t="str">
        <f>'Rekenblad 1'!J167</f>
        <v/>
      </c>
      <c r="AE31" s="477" t="str">
        <f>'Rekenblad 1'!K167</f>
        <v/>
      </c>
      <c r="AF31" s="477" t="str">
        <f>'Rekenblad 1'!L167</f>
        <v/>
      </c>
      <c r="AG31" s="477" t="str">
        <f>'Rekenblad 1'!M167</f>
        <v/>
      </c>
      <c r="AH31" s="477" t="str">
        <f>'Rekenblad 1'!N167</f>
        <v/>
      </c>
      <c r="AI31" s="477" t="str">
        <f>'Rekenblad 1'!O167</f>
        <v/>
      </c>
      <c r="AJ31" s="477" t="str">
        <f>'Rekenblad 1'!P167</f>
        <v/>
      </c>
      <c r="AK31" s="477" t="str">
        <f>'Rekenblad 1'!Q167</f>
        <v/>
      </c>
      <c r="AL31" s="477" t="str">
        <f>'Rekenblad 1'!R167</f>
        <v/>
      </c>
      <c r="AM31" s="477" t="str">
        <f>'Rekenblad 1'!S167</f>
        <v/>
      </c>
      <c r="AN31" s="477" t="str">
        <f>'Rekenblad 1'!T167</f>
        <v/>
      </c>
      <c r="AO31" s="477" t="str">
        <f>'Rekenblad 1'!U167</f>
        <v/>
      </c>
      <c r="AP31" s="477" t="str">
        <f>'Rekenblad 1'!V167</f>
        <v/>
      </c>
      <c r="AQ31" s="477" t="str">
        <f>'Rekenblad 1'!W167</f>
        <v/>
      </c>
    </row>
    <row r="32" spans="1:43" ht="12" customHeight="1" x14ac:dyDescent="0.2">
      <c r="A32" s="442"/>
      <c r="B32" s="442"/>
      <c r="C32" s="470">
        <v>13</v>
      </c>
      <c r="D32" s="454" t="str">
        <f>'Rekenblad 1'!D125</f>
        <v/>
      </c>
      <c r="E32" s="454" t="str">
        <f>'Rekenblad 1'!E125</f>
        <v/>
      </c>
      <c r="F32" s="454" t="str">
        <f>'Rekenblad 1'!F125</f>
        <v/>
      </c>
      <c r="G32" s="454" t="str">
        <f>'Rekenblad 1'!G125</f>
        <v/>
      </c>
      <c r="H32" s="454" t="str">
        <f>'Rekenblad 1'!H125</f>
        <v/>
      </c>
      <c r="I32" s="454" t="str">
        <f>'Rekenblad 1'!I125</f>
        <v/>
      </c>
      <c r="J32" s="454" t="str">
        <f>'Rekenblad 1'!J125</f>
        <v/>
      </c>
      <c r="K32" s="454" t="str">
        <f>'Rekenblad 1'!K125</f>
        <v/>
      </c>
      <c r="L32" s="454" t="str">
        <f>'Rekenblad 1'!L125</f>
        <v/>
      </c>
      <c r="M32" s="454" t="str">
        <f>'Rekenblad 1'!M125</f>
        <v/>
      </c>
      <c r="N32" s="454" t="str">
        <f>'Rekenblad 1'!N125</f>
        <v/>
      </c>
      <c r="O32" s="454" t="str">
        <f>'Rekenblad 1'!O125</f>
        <v/>
      </c>
      <c r="P32" s="454" t="str">
        <f>'Rekenblad 1'!P125</f>
        <v/>
      </c>
      <c r="Q32" s="454" t="str">
        <f>'Rekenblad 1'!Q125</f>
        <v/>
      </c>
      <c r="R32" s="454" t="str">
        <f>'Rekenblad 1'!R125</f>
        <v/>
      </c>
      <c r="S32" s="454" t="str">
        <f>'Rekenblad 1'!S125</f>
        <v/>
      </c>
      <c r="T32" s="454" t="str">
        <f>'Rekenblad 1'!T125</f>
        <v/>
      </c>
      <c r="U32" s="454" t="str">
        <f>'Rekenblad 1'!U125</f>
        <v/>
      </c>
      <c r="V32" s="454" t="str">
        <f>'Rekenblad 1'!V125</f>
        <v/>
      </c>
      <c r="W32" s="454" t="str">
        <f>'Rekenblad 1'!W125</f>
        <v/>
      </c>
      <c r="X32" s="481" t="str">
        <f>'Rekenblad 1'!D168</f>
        <v/>
      </c>
      <c r="Y32" s="477" t="str">
        <f>'Rekenblad 1'!E168</f>
        <v/>
      </c>
      <c r="Z32" s="477" t="str">
        <f>'Rekenblad 1'!F168</f>
        <v/>
      </c>
      <c r="AA32" s="477" t="str">
        <f>'Rekenblad 1'!G168</f>
        <v/>
      </c>
      <c r="AB32" s="477" t="str">
        <f>'Rekenblad 1'!H168</f>
        <v/>
      </c>
      <c r="AC32" s="477" t="str">
        <f>'Rekenblad 1'!I168</f>
        <v/>
      </c>
      <c r="AD32" s="477" t="str">
        <f>'Rekenblad 1'!J168</f>
        <v/>
      </c>
      <c r="AE32" s="477" t="str">
        <f>'Rekenblad 1'!K168</f>
        <v/>
      </c>
      <c r="AF32" s="477" t="str">
        <f>'Rekenblad 1'!L168</f>
        <v/>
      </c>
      <c r="AG32" s="477" t="str">
        <f>'Rekenblad 1'!M168</f>
        <v/>
      </c>
      <c r="AH32" s="477" t="str">
        <f>'Rekenblad 1'!N168</f>
        <v/>
      </c>
      <c r="AI32" s="477" t="str">
        <f>'Rekenblad 1'!O168</f>
        <v/>
      </c>
      <c r="AJ32" s="477" t="str">
        <f>'Rekenblad 1'!P168</f>
        <v/>
      </c>
      <c r="AK32" s="477" t="str">
        <f>'Rekenblad 1'!Q168</f>
        <v/>
      </c>
      <c r="AL32" s="477" t="str">
        <f>'Rekenblad 1'!R168</f>
        <v/>
      </c>
      <c r="AM32" s="477" t="str">
        <f>'Rekenblad 1'!S168</f>
        <v/>
      </c>
      <c r="AN32" s="477" t="str">
        <f>'Rekenblad 1'!T168</f>
        <v/>
      </c>
      <c r="AO32" s="477" t="str">
        <f>'Rekenblad 1'!U168</f>
        <v/>
      </c>
      <c r="AP32" s="477" t="str">
        <f>'Rekenblad 1'!V168</f>
        <v/>
      </c>
      <c r="AQ32" s="477" t="str">
        <f>'Rekenblad 1'!W168</f>
        <v/>
      </c>
    </row>
    <row r="33" spans="1:43" ht="12" customHeight="1" x14ac:dyDescent="0.2">
      <c r="A33" s="442"/>
      <c r="B33" s="442"/>
      <c r="C33" s="470">
        <v>14</v>
      </c>
      <c r="D33" s="454" t="str">
        <f>'Rekenblad 1'!D126</f>
        <v/>
      </c>
      <c r="E33" s="454" t="str">
        <f>'Rekenblad 1'!E126</f>
        <v/>
      </c>
      <c r="F33" s="454" t="str">
        <f>'Rekenblad 1'!F126</f>
        <v/>
      </c>
      <c r="G33" s="454" t="str">
        <f>'Rekenblad 1'!G126</f>
        <v/>
      </c>
      <c r="H33" s="454" t="str">
        <f>'Rekenblad 1'!H126</f>
        <v/>
      </c>
      <c r="I33" s="454" t="str">
        <f>'Rekenblad 1'!I126</f>
        <v/>
      </c>
      <c r="J33" s="454" t="str">
        <f>'Rekenblad 1'!J126</f>
        <v/>
      </c>
      <c r="K33" s="454" t="str">
        <f>'Rekenblad 1'!K126</f>
        <v/>
      </c>
      <c r="L33" s="454" t="str">
        <f>'Rekenblad 1'!L126</f>
        <v/>
      </c>
      <c r="M33" s="454" t="str">
        <f>'Rekenblad 1'!M126</f>
        <v/>
      </c>
      <c r="N33" s="454" t="str">
        <f>'Rekenblad 1'!N126</f>
        <v/>
      </c>
      <c r="O33" s="454" t="str">
        <f>'Rekenblad 1'!O126</f>
        <v/>
      </c>
      <c r="P33" s="454" t="str">
        <f>'Rekenblad 1'!P126</f>
        <v/>
      </c>
      <c r="Q33" s="454" t="str">
        <f>'Rekenblad 1'!Q126</f>
        <v/>
      </c>
      <c r="R33" s="454" t="str">
        <f>'Rekenblad 1'!R126</f>
        <v/>
      </c>
      <c r="S33" s="454" t="str">
        <f>'Rekenblad 1'!S126</f>
        <v/>
      </c>
      <c r="T33" s="454" t="str">
        <f>'Rekenblad 1'!T126</f>
        <v/>
      </c>
      <c r="U33" s="454" t="str">
        <f>'Rekenblad 1'!U126</f>
        <v/>
      </c>
      <c r="V33" s="454" t="str">
        <f>'Rekenblad 1'!V126</f>
        <v/>
      </c>
      <c r="W33" s="454" t="str">
        <f>'Rekenblad 1'!W126</f>
        <v/>
      </c>
      <c r="X33" s="481" t="str">
        <f>'Rekenblad 1'!D169</f>
        <v/>
      </c>
      <c r="Y33" s="477" t="str">
        <f>'Rekenblad 1'!E169</f>
        <v/>
      </c>
      <c r="Z33" s="477" t="str">
        <f>'Rekenblad 1'!F169</f>
        <v/>
      </c>
      <c r="AA33" s="477" t="str">
        <f>'Rekenblad 1'!G169</f>
        <v/>
      </c>
      <c r="AB33" s="477" t="str">
        <f>'Rekenblad 1'!H169</f>
        <v/>
      </c>
      <c r="AC33" s="477" t="str">
        <f>'Rekenblad 1'!I169</f>
        <v/>
      </c>
      <c r="AD33" s="477" t="str">
        <f>'Rekenblad 1'!J169</f>
        <v/>
      </c>
      <c r="AE33" s="477" t="str">
        <f>'Rekenblad 1'!K169</f>
        <v/>
      </c>
      <c r="AF33" s="477" t="str">
        <f>'Rekenblad 1'!L169</f>
        <v/>
      </c>
      <c r="AG33" s="477" t="str">
        <f>'Rekenblad 1'!M169</f>
        <v/>
      </c>
      <c r="AH33" s="477" t="str">
        <f>'Rekenblad 1'!N169</f>
        <v/>
      </c>
      <c r="AI33" s="477" t="str">
        <f>'Rekenblad 1'!O169</f>
        <v/>
      </c>
      <c r="AJ33" s="477" t="str">
        <f>'Rekenblad 1'!P169</f>
        <v/>
      </c>
      <c r="AK33" s="477" t="str">
        <f>'Rekenblad 1'!Q169</f>
        <v/>
      </c>
      <c r="AL33" s="477" t="str">
        <f>'Rekenblad 1'!R169</f>
        <v/>
      </c>
      <c r="AM33" s="477" t="str">
        <f>'Rekenblad 1'!S169</f>
        <v/>
      </c>
      <c r="AN33" s="477" t="str">
        <f>'Rekenblad 1'!T169</f>
        <v/>
      </c>
      <c r="AO33" s="477" t="str">
        <f>'Rekenblad 1'!U169</f>
        <v/>
      </c>
      <c r="AP33" s="477" t="str">
        <f>'Rekenblad 1'!V169</f>
        <v/>
      </c>
      <c r="AQ33" s="477" t="str">
        <f>'Rekenblad 1'!W169</f>
        <v/>
      </c>
    </row>
    <row r="34" spans="1:43" ht="12" customHeight="1" x14ac:dyDescent="0.2">
      <c r="A34" s="442"/>
      <c r="B34" s="442"/>
      <c r="C34" s="470">
        <v>15</v>
      </c>
      <c r="D34" s="454" t="str">
        <f>'Rekenblad 1'!D127</f>
        <v/>
      </c>
      <c r="E34" s="454" t="str">
        <f>'Rekenblad 1'!E127</f>
        <v/>
      </c>
      <c r="F34" s="454" t="str">
        <f>'Rekenblad 1'!F127</f>
        <v/>
      </c>
      <c r="G34" s="454" t="str">
        <f>'Rekenblad 1'!G127</f>
        <v/>
      </c>
      <c r="H34" s="454" t="str">
        <f>'Rekenblad 1'!H127</f>
        <v/>
      </c>
      <c r="I34" s="454" t="str">
        <f>'Rekenblad 1'!I127</f>
        <v/>
      </c>
      <c r="J34" s="454" t="str">
        <f>'Rekenblad 1'!J127</f>
        <v/>
      </c>
      <c r="K34" s="454" t="str">
        <f>'Rekenblad 1'!K127</f>
        <v/>
      </c>
      <c r="L34" s="454" t="str">
        <f>'Rekenblad 1'!L127</f>
        <v/>
      </c>
      <c r="M34" s="454" t="str">
        <f>'Rekenblad 1'!M127</f>
        <v/>
      </c>
      <c r="N34" s="454" t="str">
        <f>'Rekenblad 1'!N127</f>
        <v/>
      </c>
      <c r="O34" s="454" t="str">
        <f>'Rekenblad 1'!O127</f>
        <v/>
      </c>
      <c r="P34" s="454" t="str">
        <f>'Rekenblad 1'!P127</f>
        <v/>
      </c>
      <c r="Q34" s="454" t="str">
        <f>'Rekenblad 1'!Q127</f>
        <v/>
      </c>
      <c r="R34" s="454" t="str">
        <f>'Rekenblad 1'!R127</f>
        <v/>
      </c>
      <c r="S34" s="454" t="str">
        <f>'Rekenblad 1'!S127</f>
        <v/>
      </c>
      <c r="T34" s="454" t="str">
        <f>'Rekenblad 1'!T127</f>
        <v/>
      </c>
      <c r="U34" s="454" t="str">
        <f>'Rekenblad 1'!U127</f>
        <v/>
      </c>
      <c r="V34" s="454" t="str">
        <f>'Rekenblad 1'!V127</f>
        <v/>
      </c>
      <c r="W34" s="454" t="str">
        <f>'Rekenblad 1'!W127</f>
        <v/>
      </c>
      <c r="X34" s="481" t="str">
        <f>'Rekenblad 1'!D170</f>
        <v/>
      </c>
      <c r="Y34" s="477" t="str">
        <f>'Rekenblad 1'!E170</f>
        <v/>
      </c>
      <c r="Z34" s="477" t="str">
        <f>'Rekenblad 1'!F170</f>
        <v/>
      </c>
      <c r="AA34" s="477" t="str">
        <f>'Rekenblad 1'!G170</f>
        <v/>
      </c>
      <c r="AB34" s="477" t="str">
        <f>'Rekenblad 1'!H170</f>
        <v/>
      </c>
      <c r="AC34" s="477" t="str">
        <f>'Rekenblad 1'!I170</f>
        <v/>
      </c>
      <c r="AD34" s="477" t="str">
        <f>'Rekenblad 1'!J170</f>
        <v/>
      </c>
      <c r="AE34" s="477" t="str">
        <f>'Rekenblad 1'!K170</f>
        <v/>
      </c>
      <c r="AF34" s="477" t="str">
        <f>'Rekenblad 1'!L170</f>
        <v/>
      </c>
      <c r="AG34" s="477" t="str">
        <f>'Rekenblad 1'!M170</f>
        <v/>
      </c>
      <c r="AH34" s="477" t="str">
        <f>'Rekenblad 1'!N170</f>
        <v/>
      </c>
      <c r="AI34" s="477" t="str">
        <f>'Rekenblad 1'!O170</f>
        <v/>
      </c>
      <c r="AJ34" s="477" t="str">
        <f>'Rekenblad 1'!P170</f>
        <v/>
      </c>
      <c r="AK34" s="477" t="str">
        <f>'Rekenblad 1'!Q170</f>
        <v/>
      </c>
      <c r="AL34" s="477" t="str">
        <f>'Rekenblad 1'!R170</f>
        <v/>
      </c>
      <c r="AM34" s="477" t="str">
        <f>'Rekenblad 1'!S170</f>
        <v/>
      </c>
      <c r="AN34" s="477" t="str">
        <f>'Rekenblad 1'!T170</f>
        <v/>
      </c>
      <c r="AO34" s="477" t="str">
        <f>'Rekenblad 1'!U170</f>
        <v/>
      </c>
      <c r="AP34" s="477" t="str">
        <f>'Rekenblad 1'!V170</f>
        <v/>
      </c>
      <c r="AQ34" s="477" t="str">
        <f>'Rekenblad 1'!W170</f>
        <v/>
      </c>
    </row>
    <row r="35" spans="1:43" ht="12" customHeight="1" x14ac:dyDescent="0.2">
      <c r="A35" s="442"/>
      <c r="B35" s="442"/>
      <c r="C35" s="470">
        <v>16</v>
      </c>
      <c r="D35" s="454" t="str">
        <f>'Rekenblad 1'!D128</f>
        <v/>
      </c>
      <c r="E35" s="454" t="str">
        <f>'Rekenblad 1'!E128</f>
        <v/>
      </c>
      <c r="F35" s="454" t="str">
        <f>'Rekenblad 1'!F128</f>
        <v/>
      </c>
      <c r="G35" s="454" t="str">
        <f>'Rekenblad 1'!G128</f>
        <v/>
      </c>
      <c r="H35" s="454" t="str">
        <f>'Rekenblad 1'!H128</f>
        <v/>
      </c>
      <c r="I35" s="454" t="str">
        <f>'Rekenblad 1'!I128</f>
        <v/>
      </c>
      <c r="J35" s="454" t="str">
        <f>'Rekenblad 1'!J128</f>
        <v/>
      </c>
      <c r="K35" s="454" t="str">
        <f>'Rekenblad 1'!K128</f>
        <v/>
      </c>
      <c r="L35" s="454" t="str">
        <f>'Rekenblad 1'!L128</f>
        <v/>
      </c>
      <c r="M35" s="454" t="str">
        <f>'Rekenblad 1'!M128</f>
        <v/>
      </c>
      <c r="N35" s="454" t="str">
        <f>'Rekenblad 1'!N128</f>
        <v/>
      </c>
      <c r="O35" s="454" t="str">
        <f>'Rekenblad 1'!O128</f>
        <v/>
      </c>
      <c r="P35" s="454" t="str">
        <f>'Rekenblad 1'!P128</f>
        <v/>
      </c>
      <c r="Q35" s="454" t="str">
        <f>'Rekenblad 1'!Q128</f>
        <v/>
      </c>
      <c r="R35" s="454" t="str">
        <f>'Rekenblad 1'!R128</f>
        <v/>
      </c>
      <c r="S35" s="454" t="str">
        <f>'Rekenblad 1'!S128</f>
        <v/>
      </c>
      <c r="T35" s="454" t="str">
        <f>'Rekenblad 1'!T128</f>
        <v/>
      </c>
      <c r="U35" s="454" t="str">
        <f>'Rekenblad 1'!U128</f>
        <v/>
      </c>
      <c r="V35" s="454" t="str">
        <f>'Rekenblad 1'!V128</f>
        <v/>
      </c>
      <c r="W35" s="454" t="str">
        <f>'Rekenblad 1'!W128</f>
        <v/>
      </c>
      <c r="X35" s="481" t="str">
        <f>'Rekenblad 1'!D171</f>
        <v/>
      </c>
      <c r="Y35" s="477" t="str">
        <f>'Rekenblad 1'!E171</f>
        <v/>
      </c>
      <c r="Z35" s="477" t="str">
        <f>'Rekenblad 1'!F171</f>
        <v/>
      </c>
      <c r="AA35" s="477" t="str">
        <f>'Rekenblad 1'!G171</f>
        <v/>
      </c>
      <c r="AB35" s="477" t="str">
        <f>'Rekenblad 1'!H171</f>
        <v/>
      </c>
      <c r="AC35" s="477" t="str">
        <f>'Rekenblad 1'!I171</f>
        <v/>
      </c>
      <c r="AD35" s="477" t="str">
        <f>'Rekenblad 1'!J171</f>
        <v/>
      </c>
      <c r="AE35" s="477" t="str">
        <f>'Rekenblad 1'!K171</f>
        <v/>
      </c>
      <c r="AF35" s="477" t="str">
        <f>'Rekenblad 1'!L171</f>
        <v/>
      </c>
      <c r="AG35" s="477" t="str">
        <f>'Rekenblad 1'!M171</f>
        <v/>
      </c>
      <c r="AH35" s="477" t="str">
        <f>'Rekenblad 1'!N171</f>
        <v/>
      </c>
      <c r="AI35" s="477" t="str">
        <f>'Rekenblad 1'!O171</f>
        <v/>
      </c>
      <c r="AJ35" s="477" t="str">
        <f>'Rekenblad 1'!P171</f>
        <v/>
      </c>
      <c r="AK35" s="477" t="str">
        <f>'Rekenblad 1'!Q171</f>
        <v/>
      </c>
      <c r="AL35" s="477" t="str">
        <f>'Rekenblad 1'!R171</f>
        <v/>
      </c>
      <c r="AM35" s="477" t="str">
        <f>'Rekenblad 1'!S171</f>
        <v/>
      </c>
      <c r="AN35" s="477" t="str">
        <f>'Rekenblad 1'!T171</f>
        <v/>
      </c>
      <c r="AO35" s="477" t="str">
        <f>'Rekenblad 1'!U171</f>
        <v/>
      </c>
      <c r="AP35" s="477" t="str">
        <f>'Rekenblad 1'!V171</f>
        <v/>
      </c>
      <c r="AQ35" s="477" t="str">
        <f>'Rekenblad 1'!W171</f>
        <v/>
      </c>
    </row>
    <row r="36" spans="1:43" ht="12" customHeight="1" x14ac:dyDescent="0.2">
      <c r="A36" s="442"/>
      <c r="B36" s="442"/>
      <c r="C36" s="470">
        <v>17</v>
      </c>
      <c r="D36" s="454" t="str">
        <f>'Rekenblad 1'!D129</f>
        <v/>
      </c>
      <c r="E36" s="454" t="str">
        <f>'Rekenblad 1'!E129</f>
        <v/>
      </c>
      <c r="F36" s="454" t="str">
        <f>'Rekenblad 1'!F129</f>
        <v/>
      </c>
      <c r="G36" s="454" t="str">
        <f>'Rekenblad 1'!G129</f>
        <v/>
      </c>
      <c r="H36" s="454" t="str">
        <f>'Rekenblad 1'!H129</f>
        <v/>
      </c>
      <c r="I36" s="454" t="str">
        <f>'Rekenblad 1'!I129</f>
        <v/>
      </c>
      <c r="J36" s="454" t="str">
        <f>'Rekenblad 1'!J129</f>
        <v/>
      </c>
      <c r="K36" s="454" t="str">
        <f>'Rekenblad 1'!K129</f>
        <v/>
      </c>
      <c r="L36" s="454" t="str">
        <f>'Rekenblad 1'!L129</f>
        <v/>
      </c>
      <c r="M36" s="454" t="str">
        <f>'Rekenblad 1'!M129</f>
        <v/>
      </c>
      <c r="N36" s="454" t="str">
        <f>'Rekenblad 1'!N129</f>
        <v/>
      </c>
      <c r="O36" s="454" t="str">
        <f>'Rekenblad 1'!O129</f>
        <v/>
      </c>
      <c r="P36" s="454" t="str">
        <f>'Rekenblad 1'!P129</f>
        <v/>
      </c>
      <c r="Q36" s="454" t="str">
        <f>'Rekenblad 1'!Q129</f>
        <v/>
      </c>
      <c r="R36" s="454" t="str">
        <f>'Rekenblad 1'!R129</f>
        <v/>
      </c>
      <c r="S36" s="454" t="str">
        <f>'Rekenblad 1'!S129</f>
        <v/>
      </c>
      <c r="T36" s="454" t="str">
        <f>'Rekenblad 1'!T129</f>
        <v/>
      </c>
      <c r="U36" s="454" t="str">
        <f>'Rekenblad 1'!U129</f>
        <v/>
      </c>
      <c r="V36" s="454" t="str">
        <f>'Rekenblad 1'!V129</f>
        <v/>
      </c>
      <c r="W36" s="454" t="str">
        <f>'Rekenblad 1'!W129</f>
        <v/>
      </c>
      <c r="X36" s="481" t="str">
        <f>'Rekenblad 1'!D172</f>
        <v/>
      </c>
      <c r="Y36" s="477" t="str">
        <f>'Rekenblad 1'!E172</f>
        <v/>
      </c>
      <c r="Z36" s="477" t="str">
        <f>'Rekenblad 1'!F172</f>
        <v/>
      </c>
      <c r="AA36" s="477" t="str">
        <f>'Rekenblad 1'!G172</f>
        <v/>
      </c>
      <c r="AB36" s="477" t="str">
        <f>'Rekenblad 1'!H172</f>
        <v/>
      </c>
      <c r="AC36" s="477" t="str">
        <f>'Rekenblad 1'!I172</f>
        <v/>
      </c>
      <c r="AD36" s="477" t="str">
        <f>'Rekenblad 1'!J172</f>
        <v/>
      </c>
      <c r="AE36" s="477" t="str">
        <f>'Rekenblad 1'!K172</f>
        <v/>
      </c>
      <c r="AF36" s="477" t="str">
        <f>'Rekenblad 1'!L172</f>
        <v/>
      </c>
      <c r="AG36" s="477" t="str">
        <f>'Rekenblad 1'!M172</f>
        <v/>
      </c>
      <c r="AH36" s="477" t="str">
        <f>'Rekenblad 1'!N172</f>
        <v/>
      </c>
      <c r="AI36" s="477" t="str">
        <f>'Rekenblad 1'!O172</f>
        <v/>
      </c>
      <c r="AJ36" s="477" t="str">
        <f>'Rekenblad 1'!P172</f>
        <v/>
      </c>
      <c r="AK36" s="477" t="str">
        <f>'Rekenblad 1'!Q172</f>
        <v/>
      </c>
      <c r="AL36" s="477" t="str">
        <f>'Rekenblad 1'!R172</f>
        <v/>
      </c>
      <c r="AM36" s="477" t="str">
        <f>'Rekenblad 1'!S172</f>
        <v/>
      </c>
      <c r="AN36" s="477" t="str">
        <f>'Rekenblad 1'!T172</f>
        <v/>
      </c>
      <c r="AO36" s="477" t="str">
        <f>'Rekenblad 1'!U172</f>
        <v/>
      </c>
      <c r="AP36" s="477" t="str">
        <f>'Rekenblad 1'!V172</f>
        <v/>
      </c>
      <c r="AQ36" s="477" t="str">
        <f>'Rekenblad 1'!W172</f>
        <v/>
      </c>
    </row>
    <row r="37" spans="1:43" ht="12" customHeight="1" x14ac:dyDescent="0.2">
      <c r="A37" s="442"/>
      <c r="B37" s="442"/>
      <c r="C37" s="470">
        <v>18</v>
      </c>
      <c r="D37" s="454" t="str">
        <f>'Rekenblad 1'!D130</f>
        <v/>
      </c>
      <c r="E37" s="454" t="str">
        <f>'Rekenblad 1'!E130</f>
        <v/>
      </c>
      <c r="F37" s="454" t="str">
        <f>'Rekenblad 1'!F130</f>
        <v/>
      </c>
      <c r="G37" s="454" t="str">
        <f>'Rekenblad 1'!G130</f>
        <v/>
      </c>
      <c r="H37" s="454" t="str">
        <f>'Rekenblad 1'!H130</f>
        <v/>
      </c>
      <c r="I37" s="454" t="str">
        <f>'Rekenblad 1'!I130</f>
        <v/>
      </c>
      <c r="J37" s="454" t="str">
        <f>'Rekenblad 1'!J130</f>
        <v/>
      </c>
      <c r="K37" s="454" t="str">
        <f>'Rekenblad 1'!K130</f>
        <v/>
      </c>
      <c r="L37" s="454" t="str">
        <f>'Rekenblad 1'!L130</f>
        <v/>
      </c>
      <c r="M37" s="454" t="str">
        <f>'Rekenblad 1'!M130</f>
        <v/>
      </c>
      <c r="N37" s="454" t="str">
        <f>'Rekenblad 1'!N130</f>
        <v/>
      </c>
      <c r="O37" s="454" t="str">
        <f>'Rekenblad 1'!O130</f>
        <v/>
      </c>
      <c r="P37" s="454" t="str">
        <f>'Rekenblad 1'!P130</f>
        <v/>
      </c>
      <c r="Q37" s="454" t="str">
        <f>'Rekenblad 1'!Q130</f>
        <v/>
      </c>
      <c r="R37" s="454" t="str">
        <f>'Rekenblad 1'!R130</f>
        <v/>
      </c>
      <c r="S37" s="454" t="str">
        <f>'Rekenblad 1'!S130</f>
        <v/>
      </c>
      <c r="T37" s="454" t="str">
        <f>'Rekenblad 1'!T130</f>
        <v/>
      </c>
      <c r="U37" s="454" t="str">
        <f>'Rekenblad 1'!U130</f>
        <v/>
      </c>
      <c r="V37" s="454" t="str">
        <f>'Rekenblad 1'!V130</f>
        <v/>
      </c>
      <c r="W37" s="454" t="str">
        <f>'Rekenblad 1'!W130</f>
        <v/>
      </c>
      <c r="X37" s="481" t="str">
        <f>'Rekenblad 1'!D173</f>
        <v/>
      </c>
      <c r="Y37" s="477" t="str">
        <f>'Rekenblad 1'!E173</f>
        <v/>
      </c>
      <c r="Z37" s="477" t="str">
        <f>'Rekenblad 1'!F173</f>
        <v/>
      </c>
      <c r="AA37" s="477" t="str">
        <f>'Rekenblad 1'!G173</f>
        <v/>
      </c>
      <c r="AB37" s="477" t="str">
        <f>'Rekenblad 1'!H173</f>
        <v/>
      </c>
      <c r="AC37" s="477" t="str">
        <f>'Rekenblad 1'!I173</f>
        <v/>
      </c>
      <c r="AD37" s="477" t="str">
        <f>'Rekenblad 1'!J173</f>
        <v/>
      </c>
      <c r="AE37" s="477" t="str">
        <f>'Rekenblad 1'!K173</f>
        <v/>
      </c>
      <c r="AF37" s="477" t="str">
        <f>'Rekenblad 1'!L173</f>
        <v/>
      </c>
      <c r="AG37" s="477" t="str">
        <f>'Rekenblad 1'!M173</f>
        <v/>
      </c>
      <c r="AH37" s="477" t="str">
        <f>'Rekenblad 1'!N173</f>
        <v/>
      </c>
      <c r="AI37" s="477" t="str">
        <f>'Rekenblad 1'!O173</f>
        <v/>
      </c>
      <c r="AJ37" s="477" t="str">
        <f>'Rekenblad 1'!P173</f>
        <v/>
      </c>
      <c r="AK37" s="477" t="str">
        <f>'Rekenblad 1'!Q173</f>
        <v/>
      </c>
      <c r="AL37" s="477" t="str">
        <f>'Rekenblad 1'!R173</f>
        <v/>
      </c>
      <c r="AM37" s="477" t="str">
        <f>'Rekenblad 1'!S173</f>
        <v/>
      </c>
      <c r="AN37" s="477" t="str">
        <f>'Rekenblad 1'!T173</f>
        <v/>
      </c>
      <c r="AO37" s="477" t="str">
        <f>'Rekenblad 1'!U173</f>
        <v/>
      </c>
      <c r="AP37" s="477" t="str">
        <f>'Rekenblad 1'!V173</f>
        <v/>
      </c>
      <c r="AQ37" s="477" t="str">
        <f>'Rekenblad 1'!W173</f>
        <v/>
      </c>
    </row>
    <row r="38" spans="1:43" ht="12" customHeight="1" x14ac:dyDescent="0.2">
      <c r="A38" s="442"/>
      <c r="B38" s="442"/>
      <c r="C38" s="470">
        <v>19</v>
      </c>
      <c r="D38" s="454" t="str">
        <f>'Rekenblad 1'!D131</f>
        <v/>
      </c>
      <c r="E38" s="454" t="str">
        <f>'Rekenblad 1'!E131</f>
        <v/>
      </c>
      <c r="F38" s="454" t="str">
        <f>'Rekenblad 1'!F131</f>
        <v/>
      </c>
      <c r="G38" s="454" t="str">
        <f>'Rekenblad 1'!G131</f>
        <v/>
      </c>
      <c r="H38" s="454" t="str">
        <f>'Rekenblad 1'!H131</f>
        <v/>
      </c>
      <c r="I38" s="454" t="str">
        <f>'Rekenblad 1'!I131</f>
        <v/>
      </c>
      <c r="J38" s="454" t="str">
        <f>'Rekenblad 1'!J131</f>
        <v/>
      </c>
      <c r="K38" s="454" t="str">
        <f>'Rekenblad 1'!K131</f>
        <v/>
      </c>
      <c r="L38" s="454" t="str">
        <f>'Rekenblad 1'!L131</f>
        <v/>
      </c>
      <c r="M38" s="454" t="str">
        <f>'Rekenblad 1'!M131</f>
        <v/>
      </c>
      <c r="N38" s="454" t="str">
        <f>'Rekenblad 1'!N131</f>
        <v/>
      </c>
      <c r="O38" s="454" t="str">
        <f>'Rekenblad 1'!O131</f>
        <v/>
      </c>
      <c r="P38" s="454" t="str">
        <f>'Rekenblad 1'!P131</f>
        <v/>
      </c>
      <c r="Q38" s="454" t="str">
        <f>'Rekenblad 1'!Q131</f>
        <v/>
      </c>
      <c r="R38" s="454" t="str">
        <f>'Rekenblad 1'!R131</f>
        <v/>
      </c>
      <c r="S38" s="454" t="str">
        <f>'Rekenblad 1'!S131</f>
        <v/>
      </c>
      <c r="T38" s="454" t="str">
        <f>'Rekenblad 1'!T131</f>
        <v/>
      </c>
      <c r="U38" s="454" t="str">
        <f>'Rekenblad 1'!U131</f>
        <v/>
      </c>
      <c r="V38" s="454" t="str">
        <f>'Rekenblad 1'!V131</f>
        <v/>
      </c>
      <c r="W38" s="454" t="str">
        <f>'Rekenblad 1'!W131</f>
        <v/>
      </c>
      <c r="X38" s="481" t="str">
        <f>'Rekenblad 1'!D174</f>
        <v/>
      </c>
      <c r="Y38" s="477" t="str">
        <f>'Rekenblad 1'!E174</f>
        <v/>
      </c>
      <c r="Z38" s="477" t="str">
        <f>'Rekenblad 1'!F174</f>
        <v/>
      </c>
      <c r="AA38" s="477" t="str">
        <f>'Rekenblad 1'!G174</f>
        <v/>
      </c>
      <c r="AB38" s="477" t="str">
        <f>'Rekenblad 1'!H174</f>
        <v/>
      </c>
      <c r="AC38" s="477" t="str">
        <f>'Rekenblad 1'!I174</f>
        <v/>
      </c>
      <c r="AD38" s="477" t="str">
        <f>'Rekenblad 1'!J174</f>
        <v/>
      </c>
      <c r="AE38" s="477" t="str">
        <f>'Rekenblad 1'!K174</f>
        <v/>
      </c>
      <c r="AF38" s="477" t="str">
        <f>'Rekenblad 1'!L174</f>
        <v/>
      </c>
      <c r="AG38" s="477" t="str">
        <f>'Rekenblad 1'!M174</f>
        <v/>
      </c>
      <c r="AH38" s="477" t="str">
        <f>'Rekenblad 1'!N174</f>
        <v/>
      </c>
      <c r="AI38" s="477" t="str">
        <f>'Rekenblad 1'!O174</f>
        <v/>
      </c>
      <c r="AJ38" s="477" t="str">
        <f>'Rekenblad 1'!P174</f>
        <v/>
      </c>
      <c r="AK38" s="477" t="str">
        <f>'Rekenblad 1'!Q174</f>
        <v/>
      </c>
      <c r="AL38" s="477" t="str">
        <f>'Rekenblad 1'!R174</f>
        <v/>
      </c>
      <c r="AM38" s="477" t="str">
        <f>'Rekenblad 1'!S174</f>
        <v/>
      </c>
      <c r="AN38" s="477" t="str">
        <f>'Rekenblad 1'!T174</f>
        <v/>
      </c>
      <c r="AO38" s="477" t="str">
        <f>'Rekenblad 1'!U174</f>
        <v/>
      </c>
      <c r="AP38" s="477" t="str">
        <f>'Rekenblad 1'!V174</f>
        <v/>
      </c>
      <c r="AQ38" s="477" t="str">
        <f>'Rekenblad 1'!W174</f>
        <v/>
      </c>
    </row>
    <row r="39" spans="1:43" ht="12" customHeight="1" x14ac:dyDescent="0.2">
      <c r="A39" s="442"/>
      <c r="B39" s="442"/>
      <c r="C39" s="470">
        <v>20</v>
      </c>
      <c r="D39" s="454" t="str">
        <f>'Rekenblad 1'!D132</f>
        <v/>
      </c>
      <c r="E39" s="454" t="str">
        <f>'Rekenblad 1'!E132</f>
        <v/>
      </c>
      <c r="F39" s="454" t="str">
        <f>'Rekenblad 1'!F132</f>
        <v/>
      </c>
      <c r="G39" s="454" t="str">
        <f>'Rekenblad 1'!G132</f>
        <v/>
      </c>
      <c r="H39" s="454" t="str">
        <f>'Rekenblad 1'!H132</f>
        <v/>
      </c>
      <c r="I39" s="454" t="str">
        <f>'Rekenblad 1'!I132</f>
        <v/>
      </c>
      <c r="J39" s="454" t="str">
        <f>'Rekenblad 1'!J132</f>
        <v/>
      </c>
      <c r="K39" s="454" t="str">
        <f>'Rekenblad 1'!K132</f>
        <v/>
      </c>
      <c r="L39" s="454" t="str">
        <f>'Rekenblad 1'!L132</f>
        <v/>
      </c>
      <c r="M39" s="454" t="str">
        <f>'Rekenblad 1'!M132</f>
        <v/>
      </c>
      <c r="N39" s="454" t="str">
        <f>'Rekenblad 1'!N132</f>
        <v/>
      </c>
      <c r="O39" s="454" t="str">
        <f>'Rekenblad 1'!O132</f>
        <v/>
      </c>
      <c r="P39" s="454" t="str">
        <f>'Rekenblad 1'!P132</f>
        <v/>
      </c>
      <c r="Q39" s="454" t="str">
        <f>'Rekenblad 1'!Q132</f>
        <v/>
      </c>
      <c r="R39" s="454" t="str">
        <f>'Rekenblad 1'!R132</f>
        <v/>
      </c>
      <c r="S39" s="454" t="str">
        <f>'Rekenblad 1'!S132</f>
        <v/>
      </c>
      <c r="T39" s="454" t="str">
        <f>'Rekenblad 1'!T132</f>
        <v/>
      </c>
      <c r="U39" s="454" t="str">
        <f>'Rekenblad 1'!U132</f>
        <v/>
      </c>
      <c r="V39" s="454" t="str">
        <f>'Rekenblad 1'!V132</f>
        <v/>
      </c>
      <c r="W39" s="454" t="str">
        <f>'Rekenblad 1'!W132</f>
        <v/>
      </c>
      <c r="X39" s="481" t="str">
        <f>'Rekenblad 1'!D175</f>
        <v/>
      </c>
      <c r="Y39" s="477" t="str">
        <f>'Rekenblad 1'!E175</f>
        <v/>
      </c>
      <c r="Z39" s="477" t="str">
        <f>'Rekenblad 1'!F175</f>
        <v/>
      </c>
      <c r="AA39" s="477" t="str">
        <f>'Rekenblad 1'!G175</f>
        <v/>
      </c>
      <c r="AB39" s="477" t="str">
        <f>'Rekenblad 1'!H175</f>
        <v/>
      </c>
      <c r="AC39" s="477" t="str">
        <f>'Rekenblad 1'!I175</f>
        <v/>
      </c>
      <c r="AD39" s="477" t="str">
        <f>'Rekenblad 1'!J175</f>
        <v/>
      </c>
      <c r="AE39" s="477" t="str">
        <f>'Rekenblad 1'!K175</f>
        <v/>
      </c>
      <c r="AF39" s="477" t="str">
        <f>'Rekenblad 1'!L175</f>
        <v/>
      </c>
      <c r="AG39" s="477" t="str">
        <f>'Rekenblad 1'!M175</f>
        <v/>
      </c>
      <c r="AH39" s="477" t="str">
        <f>'Rekenblad 1'!N175</f>
        <v/>
      </c>
      <c r="AI39" s="477" t="str">
        <f>'Rekenblad 1'!O175</f>
        <v/>
      </c>
      <c r="AJ39" s="477" t="str">
        <f>'Rekenblad 1'!P175</f>
        <v/>
      </c>
      <c r="AK39" s="477" t="str">
        <f>'Rekenblad 1'!Q175</f>
        <v/>
      </c>
      <c r="AL39" s="477" t="str">
        <f>'Rekenblad 1'!R175</f>
        <v/>
      </c>
      <c r="AM39" s="477" t="str">
        <f>'Rekenblad 1'!S175</f>
        <v/>
      </c>
      <c r="AN39" s="477" t="str">
        <f>'Rekenblad 1'!T175</f>
        <v/>
      </c>
      <c r="AO39" s="477" t="str">
        <f>'Rekenblad 1'!U175</f>
        <v/>
      </c>
      <c r="AP39" s="477" t="str">
        <f>'Rekenblad 1'!V175</f>
        <v/>
      </c>
      <c r="AQ39" s="477" t="str">
        <f>'Rekenblad 1'!W175</f>
        <v/>
      </c>
    </row>
    <row r="40" spans="1:43" ht="12" customHeight="1" x14ac:dyDescent="0.2">
      <c r="A40" s="442"/>
      <c r="B40" s="442"/>
      <c r="C40" s="470">
        <v>21</v>
      </c>
      <c r="D40" s="454" t="str">
        <f>'Rekenblad 1'!D133</f>
        <v/>
      </c>
      <c r="E40" s="454" t="str">
        <f>'Rekenblad 1'!E133</f>
        <v/>
      </c>
      <c r="F40" s="454" t="str">
        <f>'Rekenblad 1'!F133</f>
        <v/>
      </c>
      <c r="G40" s="454" t="str">
        <f>'Rekenblad 1'!G133</f>
        <v/>
      </c>
      <c r="H40" s="454" t="str">
        <f>'Rekenblad 1'!H133</f>
        <v/>
      </c>
      <c r="I40" s="454" t="str">
        <f>'Rekenblad 1'!I133</f>
        <v/>
      </c>
      <c r="J40" s="454" t="str">
        <f>'Rekenblad 1'!J133</f>
        <v/>
      </c>
      <c r="K40" s="454" t="str">
        <f>'Rekenblad 1'!K133</f>
        <v/>
      </c>
      <c r="L40" s="454" t="str">
        <f>'Rekenblad 1'!L133</f>
        <v/>
      </c>
      <c r="M40" s="454" t="str">
        <f>'Rekenblad 1'!M133</f>
        <v/>
      </c>
      <c r="N40" s="454" t="str">
        <f>'Rekenblad 1'!N133</f>
        <v/>
      </c>
      <c r="O40" s="454" t="str">
        <f>'Rekenblad 1'!O133</f>
        <v/>
      </c>
      <c r="P40" s="454" t="str">
        <f>'Rekenblad 1'!P133</f>
        <v/>
      </c>
      <c r="Q40" s="454" t="str">
        <f>'Rekenblad 1'!Q133</f>
        <v/>
      </c>
      <c r="R40" s="454" t="str">
        <f>'Rekenblad 1'!R133</f>
        <v/>
      </c>
      <c r="S40" s="454" t="str">
        <f>'Rekenblad 1'!S133</f>
        <v/>
      </c>
      <c r="T40" s="454" t="str">
        <f>'Rekenblad 1'!T133</f>
        <v/>
      </c>
      <c r="U40" s="454" t="str">
        <f>'Rekenblad 1'!U133</f>
        <v/>
      </c>
      <c r="V40" s="454" t="str">
        <f>'Rekenblad 1'!V133</f>
        <v/>
      </c>
      <c r="W40" s="454" t="str">
        <f>'Rekenblad 1'!W133</f>
        <v/>
      </c>
      <c r="X40" s="481" t="str">
        <f>'Rekenblad 1'!D176</f>
        <v/>
      </c>
      <c r="Y40" s="477" t="str">
        <f>'Rekenblad 1'!E176</f>
        <v/>
      </c>
      <c r="Z40" s="477" t="str">
        <f>'Rekenblad 1'!F176</f>
        <v/>
      </c>
      <c r="AA40" s="477" t="str">
        <f>'Rekenblad 1'!G176</f>
        <v/>
      </c>
      <c r="AB40" s="477" t="str">
        <f>'Rekenblad 1'!H176</f>
        <v/>
      </c>
      <c r="AC40" s="477" t="str">
        <f>'Rekenblad 1'!I176</f>
        <v/>
      </c>
      <c r="AD40" s="477" t="str">
        <f>'Rekenblad 1'!J176</f>
        <v/>
      </c>
      <c r="AE40" s="477" t="str">
        <f>'Rekenblad 1'!K176</f>
        <v/>
      </c>
      <c r="AF40" s="477" t="str">
        <f>'Rekenblad 1'!L176</f>
        <v/>
      </c>
      <c r="AG40" s="477" t="str">
        <f>'Rekenblad 1'!M176</f>
        <v/>
      </c>
      <c r="AH40" s="477" t="str">
        <f>'Rekenblad 1'!N176</f>
        <v/>
      </c>
      <c r="AI40" s="477" t="str">
        <f>'Rekenblad 1'!O176</f>
        <v/>
      </c>
      <c r="AJ40" s="477" t="str">
        <f>'Rekenblad 1'!P176</f>
        <v/>
      </c>
      <c r="AK40" s="477" t="str">
        <f>'Rekenblad 1'!Q176</f>
        <v/>
      </c>
      <c r="AL40" s="477" t="str">
        <f>'Rekenblad 1'!R176</f>
        <v/>
      </c>
      <c r="AM40" s="477" t="str">
        <f>'Rekenblad 1'!S176</f>
        <v/>
      </c>
      <c r="AN40" s="477" t="str">
        <f>'Rekenblad 1'!T176</f>
        <v/>
      </c>
      <c r="AO40" s="477" t="str">
        <f>'Rekenblad 1'!U176</f>
        <v/>
      </c>
      <c r="AP40" s="477" t="str">
        <f>'Rekenblad 1'!V176</f>
        <v/>
      </c>
      <c r="AQ40" s="477" t="str">
        <f>'Rekenblad 1'!W176</f>
        <v/>
      </c>
    </row>
    <row r="41" spans="1:43" ht="12" customHeight="1" x14ac:dyDescent="0.2">
      <c r="A41" s="442"/>
      <c r="B41" s="442"/>
      <c r="C41" s="470">
        <v>22</v>
      </c>
      <c r="D41" s="454" t="str">
        <f>'Rekenblad 1'!D134</f>
        <v/>
      </c>
      <c r="E41" s="454" t="str">
        <f>'Rekenblad 1'!E134</f>
        <v/>
      </c>
      <c r="F41" s="454" t="str">
        <f>'Rekenblad 1'!F134</f>
        <v/>
      </c>
      <c r="G41" s="454" t="str">
        <f>'Rekenblad 1'!G134</f>
        <v/>
      </c>
      <c r="H41" s="454" t="str">
        <f>'Rekenblad 1'!H134</f>
        <v/>
      </c>
      <c r="I41" s="454" t="str">
        <f>'Rekenblad 1'!I134</f>
        <v/>
      </c>
      <c r="J41" s="454" t="str">
        <f>'Rekenblad 1'!J134</f>
        <v/>
      </c>
      <c r="K41" s="454" t="str">
        <f>'Rekenblad 1'!K134</f>
        <v/>
      </c>
      <c r="L41" s="454" t="str">
        <f>'Rekenblad 1'!L134</f>
        <v/>
      </c>
      <c r="M41" s="454" t="str">
        <f>'Rekenblad 1'!M134</f>
        <v/>
      </c>
      <c r="N41" s="454" t="str">
        <f>'Rekenblad 1'!N134</f>
        <v/>
      </c>
      <c r="O41" s="454" t="str">
        <f>'Rekenblad 1'!O134</f>
        <v/>
      </c>
      <c r="P41" s="454" t="str">
        <f>'Rekenblad 1'!P134</f>
        <v/>
      </c>
      <c r="Q41" s="454" t="str">
        <f>'Rekenblad 1'!Q134</f>
        <v/>
      </c>
      <c r="R41" s="454" t="str">
        <f>'Rekenblad 1'!R134</f>
        <v/>
      </c>
      <c r="S41" s="454" t="str">
        <f>'Rekenblad 1'!S134</f>
        <v/>
      </c>
      <c r="T41" s="454" t="str">
        <f>'Rekenblad 1'!T134</f>
        <v/>
      </c>
      <c r="U41" s="454" t="str">
        <f>'Rekenblad 1'!U134</f>
        <v/>
      </c>
      <c r="V41" s="454" t="str">
        <f>'Rekenblad 1'!V134</f>
        <v/>
      </c>
      <c r="W41" s="454" t="str">
        <f>'Rekenblad 1'!W134</f>
        <v/>
      </c>
      <c r="X41" s="481" t="str">
        <f>'Rekenblad 1'!D177</f>
        <v/>
      </c>
      <c r="Y41" s="477" t="str">
        <f>'Rekenblad 1'!E177</f>
        <v/>
      </c>
      <c r="Z41" s="477" t="str">
        <f>'Rekenblad 1'!F177</f>
        <v/>
      </c>
      <c r="AA41" s="477" t="str">
        <f>'Rekenblad 1'!G177</f>
        <v/>
      </c>
      <c r="AB41" s="477" t="str">
        <f>'Rekenblad 1'!H177</f>
        <v/>
      </c>
      <c r="AC41" s="477" t="str">
        <f>'Rekenblad 1'!I177</f>
        <v/>
      </c>
      <c r="AD41" s="477" t="str">
        <f>'Rekenblad 1'!J177</f>
        <v/>
      </c>
      <c r="AE41" s="477" t="str">
        <f>'Rekenblad 1'!K177</f>
        <v/>
      </c>
      <c r="AF41" s="477" t="str">
        <f>'Rekenblad 1'!L177</f>
        <v/>
      </c>
      <c r="AG41" s="477" t="str">
        <f>'Rekenblad 1'!M177</f>
        <v/>
      </c>
      <c r="AH41" s="477" t="str">
        <f>'Rekenblad 1'!N177</f>
        <v/>
      </c>
      <c r="AI41" s="477" t="str">
        <f>'Rekenblad 1'!O177</f>
        <v/>
      </c>
      <c r="AJ41" s="477" t="str">
        <f>'Rekenblad 1'!P177</f>
        <v/>
      </c>
      <c r="AK41" s="477" t="str">
        <f>'Rekenblad 1'!Q177</f>
        <v/>
      </c>
      <c r="AL41" s="477" t="str">
        <f>'Rekenblad 1'!R177</f>
        <v/>
      </c>
      <c r="AM41" s="477" t="str">
        <f>'Rekenblad 1'!S177</f>
        <v/>
      </c>
      <c r="AN41" s="477" t="str">
        <f>'Rekenblad 1'!T177</f>
        <v/>
      </c>
      <c r="AO41" s="477" t="str">
        <f>'Rekenblad 1'!U177</f>
        <v/>
      </c>
      <c r="AP41" s="477" t="str">
        <f>'Rekenblad 1'!V177</f>
        <v/>
      </c>
      <c r="AQ41" s="477" t="str">
        <f>'Rekenblad 1'!W177</f>
        <v/>
      </c>
    </row>
    <row r="42" spans="1:43" ht="12" customHeight="1" x14ac:dyDescent="0.2">
      <c r="A42" s="442"/>
      <c r="B42" s="442"/>
      <c r="C42" s="470">
        <v>23</v>
      </c>
      <c r="D42" s="454" t="str">
        <f>'Rekenblad 1'!D135</f>
        <v/>
      </c>
      <c r="E42" s="454" t="str">
        <f>'Rekenblad 1'!E135</f>
        <v/>
      </c>
      <c r="F42" s="454" t="str">
        <f>'Rekenblad 1'!F135</f>
        <v/>
      </c>
      <c r="G42" s="454" t="str">
        <f>'Rekenblad 1'!G135</f>
        <v/>
      </c>
      <c r="H42" s="454" t="str">
        <f>'Rekenblad 1'!H135</f>
        <v/>
      </c>
      <c r="I42" s="454" t="str">
        <f>'Rekenblad 1'!I135</f>
        <v/>
      </c>
      <c r="J42" s="454" t="str">
        <f>'Rekenblad 1'!J135</f>
        <v/>
      </c>
      <c r="K42" s="454" t="str">
        <f>'Rekenblad 1'!K135</f>
        <v/>
      </c>
      <c r="L42" s="454" t="str">
        <f>'Rekenblad 1'!L135</f>
        <v/>
      </c>
      <c r="M42" s="454" t="str">
        <f>'Rekenblad 1'!M135</f>
        <v/>
      </c>
      <c r="N42" s="454" t="str">
        <f>'Rekenblad 1'!N135</f>
        <v/>
      </c>
      <c r="O42" s="454" t="str">
        <f>'Rekenblad 1'!O135</f>
        <v/>
      </c>
      <c r="P42" s="454" t="str">
        <f>'Rekenblad 1'!P135</f>
        <v/>
      </c>
      <c r="Q42" s="454" t="str">
        <f>'Rekenblad 1'!Q135</f>
        <v/>
      </c>
      <c r="R42" s="454" t="str">
        <f>'Rekenblad 1'!R135</f>
        <v/>
      </c>
      <c r="S42" s="454" t="str">
        <f>'Rekenblad 1'!S135</f>
        <v/>
      </c>
      <c r="T42" s="454" t="str">
        <f>'Rekenblad 1'!T135</f>
        <v/>
      </c>
      <c r="U42" s="454" t="str">
        <f>'Rekenblad 1'!U135</f>
        <v/>
      </c>
      <c r="V42" s="454" t="str">
        <f>'Rekenblad 1'!V135</f>
        <v/>
      </c>
      <c r="W42" s="454" t="str">
        <f>'Rekenblad 1'!W135</f>
        <v/>
      </c>
      <c r="X42" s="481" t="str">
        <f>'Rekenblad 1'!D178</f>
        <v/>
      </c>
      <c r="Y42" s="477" t="str">
        <f>'Rekenblad 1'!E178</f>
        <v/>
      </c>
      <c r="Z42" s="477" t="str">
        <f>'Rekenblad 1'!F178</f>
        <v/>
      </c>
      <c r="AA42" s="477" t="str">
        <f>'Rekenblad 1'!G178</f>
        <v/>
      </c>
      <c r="AB42" s="477" t="str">
        <f>'Rekenblad 1'!H178</f>
        <v/>
      </c>
      <c r="AC42" s="477" t="str">
        <f>'Rekenblad 1'!I178</f>
        <v/>
      </c>
      <c r="AD42" s="477" t="str">
        <f>'Rekenblad 1'!J178</f>
        <v/>
      </c>
      <c r="AE42" s="477" t="str">
        <f>'Rekenblad 1'!K178</f>
        <v/>
      </c>
      <c r="AF42" s="477" t="str">
        <f>'Rekenblad 1'!L178</f>
        <v/>
      </c>
      <c r="AG42" s="477" t="str">
        <f>'Rekenblad 1'!M178</f>
        <v/>
      </c>
      <c r="AH42" s="477" t="str">
        <f>'Rekenblad 1'!N178</f>
        <v/>
      </c>
      <c r="AI42" s="477" t="str">
        <f>'Rekenblad 1'!O178</f>
        <v/>
      </c>
      <c r="AJ42" s="477" t="str">
        <f>'Rekenblad 1'!P178</f>
        <v/>
      </c>
      <c r="AK42" s="477" t="str">
        <f>'Rekenblad 1'!Q178</f>
        <v/>
      </c>
      <c r="AL42" s="477" t="str">
        <f>'Rekenblad 1'!R178</f>
        <v/>
      </c>
      <c r="AM42" s="477" t="str">
        <f>'Rekenblad 1'!S178</f>
        <v/>
      </c>
      <c r="AN42" s="477" t="str">
        <f>'Rekenblad 1'!T178</f>
        <v/>
      </c>
      <c r="AO42" s="477" t="str">
        <f>'Rekenblad 1'!U178</f>
        <v/>
      </c>
      <c r="AP42" s="477" t="str">
        <f>'Rekenblad 1'!V178</f>
        <v/>
      </c>
      <c r="AQ42" s="477" t="str">
        <f>'Rekenblad 1'!W178</f>
        <v/>
      </c>
    </row>
    <row r="43" spans="1:43" ht="12" customHeight="1" x14ac:dyDescent="0.2">
      <c r="A43" s="442"/>
      <c r="B43" s="442"/>
      <c r="C43" s="470">
        <v>24</v>
      </c>
      <c r="D43" s="454" t="str">
        <f>'Rekenblad 1'!D136</f>
        <v/>
      </c>
      <c r="E43" s="454" t="str">
        <f>'Rekenblad 1'!E136</f>
        <v/>
      </c>
      <c r="F43" s="454" t="str">
        <f>'Rekenblad 1'!F136</f>
        <v/>
      </c>
      <c r="G43" s="454" t="str">
        <f>'Rekenblad 1'!G136</f>
        <v/>
      </c>
      <c r="H43" s="454" t="str">
        <f>'Rekenblad 1'!H136</f>
        <v/>
      </c>
      <c r="I43" s="454" t="str">
        <f>'Rekenblad 1'!I136</f>
        <v/>
      </c>
      <c r="J43" s="454" t="str">
        <f>'Rekenblad 1'!J136</f>
        <v/>
      </c>
      <c r="K43" s="454" t="str">
        <f>'Rekenblad 1'!K136</f>
        <v/>
      </c>
      <c r="L43" s="454" t="str">
        <f>'Rekenblad 1'!L136</f>
        <v/>
      </c>
      <c r="M43" s="454" t="str">
        <f>'Rekenblad 1'!M136</f>
        <v/>
      </c>
      <c r="N43" s="454" t="str">
        <f>'Rekenblad 1'!N136</f>
        <v/>
      </c>
      <c r="O43" s="454" t="str">
        <f>'Rekenblad 1'!O136</f>
        <v/>
      </c>
      <c r="P43" s="454" t="str">
        <f>'Rekenblad 1'!P136</f>
        <v/>
      </c>
      <c r="Q43" s="454" t="str">
        <f>'Rekenblad 1'!Q136</f>
        <v/>
      </c>
      <c r="R43" s="454" t="str">
        <f>'Rekenblad 1'!R136</f>
        <v/>
      </c>
      <c r="S43" s="454" t="str">
        <f>'Rekenblad 1'!S136</f>
        <v/>
      </c>
      <c r="T43" s="454" t="str">
        <f>'Rekenblad 1'!T136</f>
        <v/>
      </c>
      <c r="U43" s="454" t="str">
        <f>'Rekenblad 1'!U136</f>
        <v/>
      </c>
      <c r="V43" s="454" t="str">
        <f>'Rekenblad 1'!V136</f>
        <v/>
      </c>
      <c r="W43" s="454" t="str">
        <f>'Rekenblad 1'!W136</f>
        <v/>
      </c>
      <c r="X43" s="481" t="str">
        <f>'Rekenblad 1'!D179</f>
        <v/>
      </c>
      <c r="Y43" s="477" t="str">
        <f>'Rekenblad 1'!E179</f>
        <v/>
      </c>
      <c r="Z43" s="477" t="str">
        <f>'Rekenblad 1'!F179</f>
        <v/>
      </c>
      <c r="AA43" s="477" t="str">
        <f>'Rekenblad 1'!G179</f>
        <v/>
      </c>
      <c r="AB43" s="477" t="str">
        <f>'Rekenblad 1'!H179</f>
        <v/>
      </c>
      <c r="AC43" s="477" t="str">
        <f>'Rekenblad 1'!I179</f>
        <v/>
      </c>
      <c r="AD43" s="477" t="str">
        <f>'Rekenblad 1'!J179</f>
        <v/>
      </c>
      <c r="AE43" s="477" t="str">
        <f>'Rekenblad 1'!K179</f>
        <v/>
      </c>
      <c r="AF43" s="477" t="str">
        <f>'Rekenblad 1'!L179</f>
        <v/>
      </c>
      <c r="AG43" s="477" t="str">
        <f>'Rekenblad 1'!M179</f>
        <v/>
      </c>
      <c r="AH43" s="477" t="str">
        <f>'Rekenblad 1'!N179</f>
        <v/>
      </c>
      <c r="AI43" s="477" t="str">
        <f>'Rekenblad 1'!O179</f>
        <v/>
      </c>
      <c r="AJ43" s="477" t="str">
        <f>'Rekenblad 1'!P179</f>
        <v/>
      </c>
      <c r="AK43" s="477" t="str">
        <f>'Rekenblad 1'!Q179</f>
        <v/>
      </c>
      <c r="AL43" s="477" t="str">
        <f>'Rekenblad 1'!R179</f>
        <v/>
      </c>
      <c r="AM43" s="477" t="str">
        <f>'Rekenblad 1'!S179</f>
        <v/>
      </c>
      <c r="AN43" s="477" t="str">
        <f>'Rekenblad 1'!T179</f>
        <v/>
      </c>
      <c r="AO43" s="477" t="str">
        <f>'Rekenblad 1'!U179</f>
        <v/>
      </c>
      <c r="AP43" s="477" t="str">
        <f>'Rekenblad 1'!V179</f>
        <v/>
      </c>
      <c r="AQ43" s="477" t="str">
        <f>'Rekenblad 1'!W179</f>
        <v/>
      </c>
    </row>
    <row r="44" spans="1:43" ht="12" customHeight="1" x14ac:dyDescent="0.2">
      <c r="A44" s="442"/>
      <c r="B44" s="442"/>
      <c r="C44" s="470">
        <v>25</v>
      </c>
      <c r="D44" s="454" t="str">
        <f>'Rekenblad 1'!D137</f>
        <v/>
      </c>
      <c r="E44" s="454" t="str">
        <f>'Rekenblad 1'!E137</f>
        <v/>
      </c>
      <c r="F44" s="454" t="str">
        <f>'Rekenblad 1'!F137</f>
        <v/>
      </c>
      <c r="G44" s="454" t="str">
        <f>'Rekenblad 1'!G137</f>
        <v/>
      </c>
      <c r="H44" s="454" t="str">
        <f>'Rekenblad 1'!H137</f>
        <v/>
      </c>
      <c r="I44" s="454" t="str">
        <f>'Rekenblad 1'!I137</f>
        <v/>
      </c>
      <c r="J44" s="454" t="str">
        <f>'Rekenblad 1'!J137</f>
        <v/>
      </c>
      <c r="K44" s="454" t="str">
        <f>'Rekenblad 1'!K137</f>
        <v/>
      </c>
      <c r="L44" s="454" t="str">
        <f>'Rekenblad 1'!L137</f>
        <v/>
      </c>
      <c r="M44" s="454" t="str">
        <f>'Rekenblad 1'!M137</f>
        <v/>
      </c>
      <c r="N44" s="454" t="str">
        <f>'Rekenblad 1'!N137</f>
        <v/>
      </c>
      <c r="O44" s="454" t="str">
        <f>'Rekenblad 1'!O137</f>
        <v/>
      </c>
      <c r="P44" s="454" t="str">
        <f>'Rekenblad 1'!P137</f>
        <v/>
      </c>
      <c r="Q44" s="454" t="str">
        <f>'Rekenblad 1'!Q137</f>
        <v/>
      </c>
      <c r="R44" s="454" t="str">
        <f>'Rekenblad 1'!R137</f>
        <v/>
      </c>
      <c r="S44" s="454" t="str">
        <f>'Rekenblad 1'!S137</f>
        <v/>
      </c>
      <c r="T44" s="454" t="str">
        <f>'Rekenblad 1'!T137</f>
        <v/>
      </c>
      <c r="U44" s="454" t="str">
        <f>'Rekenblad 1'!U137</f>
        <v/>
      </c>
      <c r="V44" s="454" t="str">
        <f>'Rekenblad 1'!V137</f>
        <v/>
      </c>
      <c r="W44" s="454" t="str">
        <f>'Rekenblad 1'!W137</f>
        <v/>
      </c>
      <c r="X44" s="481" t="str">
        <f>'Rekenblad 1'!D180</f>
        <v/>
      </c>
      <c r="Y44" s="477" t="str">
        <f>'Rekenblad 1'!E180</f>
        <v/>
      </c>
      <c r="Z44" s="477" t="str">
        <f>'Rekenblad 1'!F180</f>
        <v/>
      </c>
      <c r="AA44" s="477" t="str">
        <f>'Rekenblad 1'!G180</f>
        <v/>
      </c>
      <c r="AB44" s="477" t="str">
        <f>'Rekenblad 1'!H180</f>
        <v/>
      </c>
      <c r="AC44" s="477" t="str">
        <f>'Rekenblad 1'!I180</f>
        <v/>
      </c>
      <c r="AD44" s="477" t="str">
        <f>'Rekenblad 1'!J180</f>
        <v/>
      </c>
      <c r="AE44" s="477" t="str">
        <f>'Rekenblad 1'!K180</f>
        <v/>
      </c>
      <c r="AF44" s="477" t="str">
        <f>'Rekenblad 1'!L180</f>
        <v/>
      </c>
      <c r="AG44" s="477" t="str">
        <f>'Rekenblad 1'!M180</f>
        <v/>
      </c>
      <c r="AH44" s="477" t="str">
        <f>'Rekenblad 1'!N180</f>
        <v/>
      </c>
      <c r="AI44" s="477" t="str">
        <f>'Rekenblad 1'!O180</f>
        <v/>
      </c>
      <c r="AJ44" s="477" t="str">
        <f>'Rekenblad 1'!P180</f>
        <v/>
      </c>
      <c r="AK44" s="477" t="str">
        <f>'Rekenblad 1'!Q180</f>
        <v/>
      </c>
      <c r="AL44" s="477" t="str">
        <f>'Rekenblad 1'!R180</f>
        <v/>
      </c>
      <c r="AM44" s="477" t="str">
        <f>'Rekenblad 1'!S180</f>
        <v/>
      </c>
      <c r="AN44" s="477" t="str">
        <f>'Rekenblad 1'!T180</f>
        <v/>
      </c>
      <c r="AO44" s="477" t="str">
        <f>'Rekenblad 1'!U180</f>
        <v/>
      </c>
      <c r="AP44" s="477" t="str">
        <f>'Rekenblad 1'!V180</f>
        <v/>
      </c>
      <c r="AQ44" s="477" t="str">
        <f>'Rekenblad 1'!W180</f>
        <v/>
      </c>
    </row>
    <row r="45" spans="1:43" ht="12" customHeight="1" x14ac:dyDescent="0.2">
      <c r="A45" s="442"/>
      <c r="B45" s="442"/>
      <c r="C45" s="470">
        <v>26</v>
      </c>
      <c r="D45" s="454" t="str">
        <f>'Rekenblad 1'!D138</f>
        <v/>
      </c>
      <c r="E45" s="454" t="str">
        <f>'Rekenblad 1'!E138</f>
        <v/>
      </c>
      <c r="F45" s="454" t="str">
        <f>'Rekenblad 1'!F138</f>
        <v/>
      </c>
      <c r="G45" s="454" t="str">
        <f>'Rekenblad 1'!G138</f>
        <v/>
      </c>
      <c r="H45" s="454" t="str">
        <f>'Rekenblad 1'!H138</f>
        <v/>
      </c>
      <c r="I45" s="454" t="str">
        <f>'Rekenblad 1'!I138</f>
        <v/>
      </c>
      <c r="J45" s="454" t="str">
        <f>'Rekenblad 1'!J138</f>
        <v/>
      </c>
      <c r="K45" s="454" t="str">
        <f>'Rekenblad 1'!K138</f>
        <v/>
      </c>
      <c r="L45" s="454" t="str">
        <f>'Rekenblad 1'!L138</f>
        <v/>
      </c>
      <c r="M45" s="454" t="str">
        <f>'Rekenblad 1'!M138</f>
        <v/>
      </c>
      <c r="N45" s="454" t="str">
        <f>'Rekenblad 1'!N138</f>
        <v/>
      </c>
      <c r="O45" s="454" t="str">
        <f>'Rekenblad 1'!O138</f>
        <v/>
      </c>
      <c r="P45" s="454" t="str">
        <f>'Rekenblad 1'!P138</f>
        <v/>
      </c>
      <c r="Q45" s="454" t="str">
        <f>'Rekenblad 1'!Q138</f>
        <v/>
      </c>
      <c r="R45" s="454" t="str">
        <f>'Rekenblad 1'!R138</f>
        <v/>
      </c>
      <c r="S45" s="454" t="str">
        <f>'Rekenblad 1'!S138</f>
        <v/>
      </c>
      <c r="T45" s="454" t="str">
        <f>'Rekenblad 1'!T138</f>
        <v/>
      </c>
      <c r="U45" s="454" t="str">
        <f>'Rekenblad 1'!U138</f>
        <v/>
      </c>
      <c r="V45" s="454" t="str">
        <f>'Rekenblad 1'!V138</f>
        <v/>
      </c>
      <c r="W45" s="454" t="str">
        <f>'Rekenblad 1'!W138</f>
        <v/>
      </c>
      <c r="X45" s="481" t="str">
        <f>'Rekenblad 1'!D181</f>
        <v/>
      </c>
      <c r="Y45" s="477" t="str">
        <f>'Rekenblad 1'!E181</f>
        <v/>
      </c>
      <c r="Z45" s="477" t="str">
        <f>'Rekenblad 1'!F181</f>
        <v/>
      </c>
      <c r="AA45" s="477" t="str">
        <f>'Rekenblad 1'!G181</f>
        <v/>
      </c>
      <c r="AB45" s="477" t="str">
        <f>'Rekenblad 1'!H181</f>
        <v/>
      </c>
      <c r="AC45" s="477" t="str">
        <f>'Rekenblad 1'!I181</f>
        <v/>
      </c>
      <c r="AD45" s="477" t="str">
        <f>'Rekenblad 1'!J181</f>
        <v/>
      </c>
      <c r="AE45" s="477" t="str">
        <f>'Rekenblad 1'!K181</f>
        <v/>
      </c>
      <c r="AF45" s="477" t="str">
        <f>'Rekenblad 1'!L181</f>
        <v/>
      </c>
      <c r="AG45" s="477" t="str">
        <f>'Rekenblad 1'!M181</f>
        <v/>
      </c>
      <c r="AH45" s="477" t="str">
        <f>'Rekenblad 1'!N181</f>
        <v/>
      </c>
      <c r="AI45" s="477" t="str">
        <f>'Rekenblad 1'!O181</f>
        <v/>
      </c>
      <c r="AJ45" s="477" t="str">
        <f>'Rekenblad 1'!P181</f>
        <v/>
      </c>
      <c r="AK45" s="477" t="str">
        <f>'Rekenblad 1'!Q181</f>
        <v/>
      </c>
      <c r="AL45" s="477" t="str">
        <f>'Rekenblad 1'!R181</f>
        <v/>
      </c>
      <c r="AM45" s="477" t="str">
        <f>'Rekenblad 1'!S181</f>
        <v/>
      </c>
      <c r="AN45" s="477" t="str">
        <f>'Rekenblad 1'!T181</f>
        <v/>
      </c>
      <c r="AO45" s="477" t="str">
        <f>'Rekenblad 1'!U181</f>
        <v/>
      </c>
      <c r="AP45" s="477" t="str">
        <f>'Rekenblad 1'!V181</f>
        <v/>
      </c>
      <c r="AQ45" s="477" t="str">
        <f>'Rekenblad 1'!W181</f>
        <v/>
      </c>
    </row>
    <row r="46" spans="1:43" ht="12" customHeight="1" x14ac:dyDescent="0.2">
      <c r="A46" s="442"/>
      <c r="B46" s="442"/>
      <c r="C46" s="470">
        <v>27</v>
      </c>
      <c r="D46" s="454" t="str">
        <f>'Rekenblad 1'!D139</f>
        <v/>
      </c>
      <c r="E46" s="454" t="str">
        <f>'Rekenblad 1'!E139</f>
        <v/>
      </c>
      <c r="F46" s="454" t="str">
        <f>'Rekenblad 1'!F139</f>
        <v/>
      </c>
      <c r="G46" s="454" t="str">
        <f>'Rekenblad 1'!G139</f>
        <v/>
      </c>
      <c r="H46" s="454" t="str">
        <f>'Rekenblad 1'!H139</f>
        <v/>
      </c>
      <c r="I46" s="454" t="str">
        <f>'Rekenblad 1'!I139</f>
        <v/>
      </c>
      <c r="J46" s="454" t="str">
        <f>'Rekenblad 1'!J139</f>
        <v/>
      </c>
      <c r="K46" s="454" t="str">
        <f>'Rekenblad 1'!K139</f>
        <v/>
      </c>
      <c r="L46" s="454" t="str">
        <f>'Rekenblad 1'!L139</f>
        <v/>
      </c>
      <c r="M46" s="454" t="str">
        <f>'Rekenblad 1'!M139</f>
        <v/>
      </c>
      <c r="N46" s="454" t="str">
        <f>'Rekenblad 1'!N139</f>
        <v/>
      </c>
      <c r="O46" s="454" t="str">
        <f>'Rekenblad 1'!O139</f>
        <v/>
      </c>
      <c r="P46" s="454" t="str">
        <f>'Rekenblad 1'!P139</f>
        <v/>
      </c>
      <c r="Q46" s="454" t="str">
        <f>'Rekenblad 1'!Q139</f>
        <v/>
      </c>
      <c r="R46" s="454" t="str">
        <f>'Rekenblad 1'!R139</f>
        <v/>
      </c>
      <c r="S46" s="454" t="str">
        <f>'Rekenblad 1'!S139</f>
        <v/>
      </c>
      <c r="T46" s="454" t="str">
        <f>'Rekenblad 1'!T139</f>
        <v/>
      </c>
      <c r="U46" s="454" t="str">
        <f>'Rekenblad 1'!U139</f>
        <v/>
      </c>
      <c r="V46" s="454" t="str">
        <f>'Rekenblad 1'!V139</f>
        <v/>
      </c>
      <c r="W46" s="454" t="str">
        <f>'Rekenblad 1'!W139</f>
        <v/>
      </c>
      <c r="X46" s="481" t="str">
        <f>'Rekenblad 1'!D182</f>
        <v/>
      </c>
      <c r="Y46" s="477" t="str">
        <f>'Rekenblad 1'!E182</f>
        <v/>
      </c>
      <c r="Z46" s="477" t="str">
        <f>'Rekenblad 1'!F182</f>
        <v/>
      </c>
      <c r="AA46" s="477" t="str">
        <f>'Rekenblad 1'!G182</f>
        <v/>
      </c>
      <c r="AB46" s="477" t="str">
        <f>'Rekenblad 1'!H182</f>
        <v/>
      </c>
      <c r="AC46" s="477" t="str">
        <f>'Rekenblad 1'!I182</f>
        <v/>
      </c>
      <c r="AD46" s="477" t="str">
        <f>'Rekenblad 1'!J182</f>
        <v/>
      </c>
      <c r="AE46" s="477" t="str">
        <f>'Rekenblad 1'!K182</f>
        <v/>
      </c>
      <c r="AF46" s="477" t="str">
        <f>'Rekenblad 1'!L182</f>
        <v/>
      </c>
      <c r="AG46" s="477" t="str">
        <f>'Rekenblad 1'!M182</f>
        <v/>
      </c>
      <c r="AH46" s="477" t="str">
        <f>'Rekenblad 1'!N182</f>
        <v/>
      </c>
      <c r="AI46" s="477" t="str">
        <f>'Rekenblad 1'!O182</f>
        <v/>
      </c>
      <c r="AJ46" s="477" t="str">
        <f>'Rekenblad 1'!P182</f>
        <v/>
      </c>
      <c r="AK46" s="477" t="str">
        <f>'Rekenblad 1'!Q182</f>
        <v/>
      </c>
      <c r="AL46" s="477" t="str">
        <f>'Rekenblad 1'!R182</f>
        <v/>
      </c>
      <c r="AM46" s="477" t="str">
        <f>'Rekenblad 1'!S182</f>
        <v/>
      </c>
      <c r="AN46" s="477" t="str">
        <f>'Rekenblad 1'!T182</f>
        <v/>
      </c>
      <c r="AO46" s="477" t="str">
        <f>'Rekenblad 1'!U182</f>
        <v/>
      </c>
      <c r="AP46" s="477" t="str">
        <f>'Rekenblad 1'!V182</f>
        <v/>
      </c>
      <c r="AQ46" s="477" t="str">
        <f>'Rekenblad 1'!W182</f>
        <v/>
      </c>
    </row>
    <row r="47" spans="1:43" ht="12" customHeight="1" x14ac:dyDescent="0.2">
      <c r="A47" s="442"/>
      <c r="B47" s="442"/>
      <c r="C47" s="470">
        <v>28</v>
      </c>
      <c r="D47" s="454" t="str">
        <f>'Rekenblad 1'!D140</f>
        <v/>
      </c>
      <c r="E47" s="454" t="str">
        <f>'Rekenblad 1'!E140</f>
        <v/>
      </c>
      <c r="F47" s="454" t="str">
        <f>'Rekenblad 1'!F140</f>
        <v/>
      </c>
      <c r="G47" s="454" t="str">
        <f>'Rekenblad 1'!G140</f>
        <v/>
      </c>
      <c r="H47" s="454" t="str">
        <f>'Rekenblad 1'!H140</f>
        <v/>
      </c>
      <c r="I47" s="454" t="str">
        <f>'Rekenblad 1'!I140</f>
        <v/>
      </c>
      <c r="J47" s="454" t="str">
        <f>'Rekenblad 1'!J140</f>
        <v/>
      </c>
      <c r="K47" s="454" t="str">
        <f>'Rekenblad 1'!K140</f>
        <v/>
      </c>
      <c r="L47" s="454" t="str">
        <f>'Rekenblad 1'!L140</f>
        <v/>
      </c>
      <c r="M47" s="454" t="str">
        <f>'Rekenblad 1'!M140</f>
        <v/>
      </c>
      <c r="N47" s="454" t="str">
        <f>'Rekenblad 1'!N140</f>
        <v/>
      </c>
      <c r="O47" s="454" t="str">
        <f>'Rekenblad 1'!O140</f>
        <v/>
      </c>
      <c r="P47" s="454" t="str">
        <f>'Rekenblad 1'!P140</f>
        <v/>
      </c>
      <c r="Q47" s="454" t="str">
        <f>'Rekenblad 1'!Q140</f>
        <v/>
      </c>
      <c r="R47" s="454" t="str">
        <f>'Rekenblad 1'!R140</f>
        <v/>
      </c>
      <c r="S47" s="454" t="str">
        <f>'Rekenblad 1'!S140</f>
        <v/>
      </c>
      <c r="T47" s="454" t="str">
        <f>'Rekenblad 1'!T140</f>
        <v/>
      </c>
      <c r="U47" s="454" t="str">
        <f>'Rekenblad 1'!U140</f>
        <v/>
      </c>
      <c r="V47" s="454" t="str">
        <f>'Rekenblad 1'!V140</f>
        <v/>
      </c>
      <c r="W47" s="454" t="str">
        <f>'Rekenblad 1'!W140</f>
        <v/>
      </c>
      <c r="X47" s="481" t="str">
        <f>'Rekenblad 1'!D183</f>
        <v/>
      </c>
      <c r="Y47" s="477" t="str">
        <f>'Rekenblad 1'!E183</f>
        <v/>
      </c>
      <c r="Z47" s="477" t="str">
        <f>'Rekenblad 1'!F183</f>
        <v/>
      </c>
      <c r="AA47" s="477" t="str">
        <f>'Rekenblad 1'!G183</f>
        <v/>
      </c>
      <c r="AB47" s="477" t="str">
        <f>'Rekenblad 1'!H183</f>
        <v/>
      </c>
      <c r="AC47" s="477" t="str">
        <f>'Rekenblad 1'!I183</f>
        <v/>
      </c>
      <c r="AD47" s="477" t="str">
        <f>'Rekenblad 1'!J183</f>
        <v/>
      </c>
      <c r="AE47" s="477" t="str">
        <f>'Rekenblad 1'!K183</f>
        <v/>
      </c>
      <c r="AF47" s="477" t="str">
        <f>'Rekenblad 1'!L183</f>
        <v/>
      </c>
      <c r="AG47" s="477" t="str">
        <f>'Rekenblad 1'!M183</f>
        <v/>
      </c>
      <c r="AH47" s="477" t="str">
        <f>'Rekenblad 1'!N183</f>
        <v/>
      </c>
      <c r="AI47" s="477" t="str">
        <f>'Rekenblad 1'!O183</f>
        <v/>
      </c>
      <c r="AJ47" s="477" t="str">
        <f>'Rekenblad 1'!P183</f>
        <v/>
      </c>
      <c r="AK47" s="477" t="str">
        <f>'Rekenblad 1'!Q183</f>
        <v/>
      </c>
      <c r="AL47" s="477" t="str">
        <f>'Rekenblad 1'!R183</f>
        <v/>
      </c>
      <c r="AM47" s="477" t="str">
        <f>'Rekenblad 1'!S183</f>
        <v/>
      </c>
      <c r="AN47" s="477" t="str">
        <f>'Rekenblad 1'!T183</f>
        <v/>
      </c>
      <c r="AO47" s="477" t="str">
        <f>'Rekenblad 1'!U183</f>
        <v/>
      </c>
      <c r="AP47" s="477" t="str">
        <f>'Rekenblad 1'!V183</f>
        <v/>
      </c>
      <c r="AQ47" s="477" t="str">
        <f>'Rekenblad 1'!W183</f>
        <v/>
      </c>
    </row>
    <row r="48" spans="1:43" ht="12" customHeight="1" x14ac:dyDescent="0.2">
      <c r="A48" s="442"/>
      <c r="B48" s="442"/>
      <c r="C48" s="470">
        <v>29</v>
      </c>
      <c r="D48" s="454" t="str">
        <f>'Rekenblad 1'!D141</f>
        <v/>
      </c>
      <c r="E48" s="454" t="str">
        <f>'Rekenblad 1'!E141</f>
        <v/>
      </c>
      <c r="F48" s="454" t="str">
        <f>'Rekenblad 1'!F141</f>
        <v/>
      </c>
      <c r="G48" s="454" t="str">
        <f>'Rekenblad 1'!G141</f>
        <v/>
      </c>
      <c r="H48" s="454" t="str">
        <f>'Rekenblad 1'!H141</f>
        <v/>
      </c>
      <c r="I48" s="454" t="str">
        <f>'Rekenblad 1'!I141</f>
        <v/>
      </c>
      <c r="J48" s="454" t="str">
        <f>'Rekenblad 1'!J141</f>
        <v/>
      </c>
      <c r="K48" s="454" t="str">
        <f>'Rekenblad 1'!K141</f>
        <v/>
      </c>
      <c r="L48" s="454" t="str">
        <f>'Rekenblad 1'!L141</f>
        <v/>
      </c>
      <c r="M48" s="454" t="str">
        <f>'Rekenblad 1'!M141</f>
        <v/>
      </c>
      <c r="N48" s="454" t="str">
        <f>'Rekenblad 1'!N141</f>
        <v/>
      </c>
      <c r="O48" s="454" t="str">
        <f>'Rekenblad 1'!O141</f>
        <v/>
      </c>
      <c r="P48" s="454" t="str">
        <f>'Rekenblad 1'!P141</f>
        <v/>
      </c>
      <c r="Q48" s="454" t="str">
        <f>'Rekenblad 1'!Q141</f>
        <v/>
      </c>
      <c r="R48" s="454" t="str">
        <f>'Rekenblad 1'!R141</f>
        <v/>
      </c>
      <c r="S48" s="454" t="str">
        <f>'Rekenblad 1'!S141</f>
        <v/>
      </c>
      <c r="T48" s="454" t="str">
        <f>'Rekenblad 1'!T141</f>
        <v/>
      </c>
      <c r="U48" s="454" t="str">
        <f>'Rekenblad 1'!U141</f>
        <v/>
      </c>
      <c r="V48" s="454" t="str">
        <f>'Rekenblad 1'!V141</f>
        <v/>
      </c>
      <c r="W48" s="454" t="str">
        <f>'Rekenblad 1'!W141</f>
        <v/>
      </c>
      <c r="X48" s="481" t="str">
        <f>'Rekenblad 1'!D184</f>
        <v/>
      </c>
      <c r="Y48" s="477" t="str">
        <f>'Rekenblad 1'!E184</f>
        <v/>
      </c>
      <c r="Z48" s="477" t="str">
        <f>'Rekenblad 1'!F184</f>
        <v/>
      </c>
      <c r="AA48" s="477" t="str">
        <f>'Rekenblad 1'!G184</f>
        <v/>
      </c>
      <c r="AB48" s="477" t="str">
        <f>'Rekenblad 1'!H184</f>
        <v/>
      </c>
      <c r="AC48" s="477" t="str">
        <f>'Rekenblad 1'!I184</f>
        <v/>
      </c>
      <c r="AD48" s="477" t="str">
        <f>'Rekenblad 1'!J184</f>
        <v/>
      </c>
      <c r="AE48" s="477" t="str">
        <f>'Rekenblad 1'!K184</f>
        <v/>
      </c>
      <c r="AF48" s="477" t="str">
        <f>'Rekenblad 1'!L184</f>
        <v/>
      </c>
      <c r="AG48" s="477" t="str">
        <f>'Rekenblad 1'!M184</f>
        <v/>
      </c>
      <c r="AH48" s="477" t="str">
        <f>'Rekenblad 1'!N184</f>
        <v/>
      </c>
      <c r="AI48" s="477" t="str">
        <f>'Rekenblad 1'!O184</f>
        <v/>
      </c>
      <c r="AJ48" s="477" t="str">
        <f>'Rekenblad 1'!P184</f>
        <v/>
      </c>
      <c r="AK48" s="477" t="str">
        <f>'Rekenblad 1'!Q184</f>
        <v/>
      </c>
      <c r="AL48" s="477" t="str">
        <f>'Rekenblad 1'!R184</f>
        <v/>
      </c>
      <c r="AM48" s="477" t="str">
        <f>'Rekenblad 1'!S184</f>
        <v/>
      </c>
      <c r="AN48" s="477" t="str">
        <f>'Rekenblad 1'!T184</f>
        <v/>
      </c>
      <c r="AO48" s="477" t="str">
        <f>'Rekenblad 1'!U184</f>
        <v/>
      </c>
      <c r="AP48" s="477" t="str">
        <f>'Rekenblad 1'!V184</f>
        <v/>
      </c>
      <c r="AQ48" s="477" t="str">
        <f>'Rekenblad 1'!W184</f>
        <v/>
      </c>
    </row>
    <row r="49" spans="1:43" ht="12" customHeight="1" x14ac:dyDescent="0.2">
      <c r="A49" s="442"/>
      <c r="B49" s="442"/>
      <c r="C49" s="470">
        <v>30</v>
      </c>
      <c r="D49" s="454" t="str">
        <f>'Rekenblad 1'!D142</f>
        <v/>
      </c>
      <c r="E49" s="454" t="str">
        <f>'Rekenblad 1'!E142</f>
        <v/>
      </c>
      <c r="F49" s="454" t="str">
        <f>'Rekenblad 1'!F142</f>
        <v/>
      </c>
      <c r="G49" s="454" t="str">
        <f>'Rekenblad 1'!G142</f>
        <v/>
      </c>
      <c r="H49" s="454" t="str">
        <f>'Rekenblad 1'!H142</f>
        <v/>
      </c>
      <c r="I49" s="454" t="str">
        <f>'Rekenblad 1'!I142</f>
        <v/>
      </c>
      <c r="J49" s="454" t="str">
        <f>'Rekenblad 1'!J142</f>
        <v/>
      </c>
      <c r="K49" s="454" t="str">
        <f>'Rekenblad 1'!K142</f>
        <v/>
      </c>
      <c r="L49" s="454" t="str">
        <f>'Rekenblad 1'!L142</f>
        <v/>
      </c>
      <c r="M49" s="454" t="str">
        <f>'Rekenblad 1'!M142</f>
        <v/>
      </c>
      <c r="N49" s="454" t="str">
        <f>'Rekenblad 1'!N142</f>
        <v/>
      </c>
      <c r="O49" s="454" t="str">
        <f>'Rekenblad 1'!O142</f>
        <v/>
      </c>
      <c r="P49" s="454" t="str">
        <f>'Rekenblad 1'!P142</f>
        <v/>
      </c>
      <c r="Q49" s="454" t="str">
        <f>'Rekenblad 1'!Q142</f>
        <v/>
      </c>
      <c r="R49" s="454" t="str">
        <f>'Rekenblad 1'!R142</f>
        <v/>
      </c>
      <c r="S49" s="454" t="str">
        <f>'Rekenblad 1'!S142</f>
        <v/>
      </c>
      <c r="T49" s="454" t="str">
        <f>'Rekenblad 1'!T142</f>
        <v/>
      </c>
      <c r="U49" s="454" t="str">
        <f>'Rekenblad 1'!U142</f>
        <v/>
      </c>
      <c r="V49" s="454" t="str">
        <f>'Rekenblad 1'!V142</f>
        <v/>
      </c>
      <c r="W49" s="454" t="str">
        <f>'Rekenblad 1'!W142</f>
        <v/>
      </c>
      <c r="X49" s="481" t="str">
        <f>'Rekenblad 1'!D185</f>
        <v/>
      </c>
      <c r="Y49" s="477" t="str">
        <f>'Rekenblad 1'!E185</f>
        <v/>
      </c>
      <c r="Z49" s="477" t="str">
        <f>'Rekenblad 1'!F185</f>
        <v/>
      </c>
      <c r="AA49" s="477" t="str">
        <f>'Rekenblad 1'!G185</f>
        <v/>
      </c>
      <c r="AB49" s="477" t="str">
        <f>'Rekenblad 1'!H185</f>
        <v/>
      </c>
      <c r="AC49" s="477" t="str">
        <f>'Rekenblad 1'!I185</f>
        <v/>
      </c>
      <c r="AD49" s="477" t="str">
        <f>'Rekenblad 1'!J185</f>
        <v/>
      </c>
      <c r="AE49" s="477" t="str">
        <f>'Rekenblad 1'!K185</f>
        <v/>
      </c>
      <c r="AF49" s="477" t="str">
        <f>'Rekenblad 1'!L185</f>
        <v/>
      </c>
      <c r="AG49" s="477" t="str">
        <f>'Rekenblad 1'!M185</f>
        <v/>
      </c>
      <c r="AH49" s="477" t="str">
        <f>'Rekenblad 1'!N185</f>
        <v/>
      </c>
      <c r="AI49" s="477" t="str">
        <f>'Rekenblad 1'!O185</f>
        <v/>
      </c>
      <c r="AJ49" s="477" t="str">
        <f>'Rekenblad 1'!P185</f>
        <v/>
      </c>
      <c r="AK49" s="477" t="str">
        <f>'Rekenblad 1'!Q185</f>
        <v/>
      </c>
      <c r="AL49" s="477" t="str">
        <f>'Rekenblad 1'!R185</f>
        <v/>
      </c>
      <c r="AM49" s="477" t="str">
        <f>'Rekenblad 1'!S185</f>
        <v/>
      </c>
      <c r="AN49" s="477" t="str">
        <f>'Rekenblad 1'!T185</f>
        <v/>
      </c>
      <c r="AO49" s="477" t="str">
        <f>'Rekenblad 1'!U185</f>
        <v/>
      </c>
      <c r="AP49" s="477" t="str">
        <f>'Rekenblad 1'!V185</f>
        <v/>
      </c>
      <c r="AQ49" s="477" t="str">
        <f>'Rekenblad 1'!W185</f>
        <v/>
      </c>
    </row>
    <row r="50" spans="1:43" ht="12" customHeight="1" x14ac:dyDescent="0.2">
      <c r="A50" s="442"/>
      <c r="B50" s="442"/>
      <c r="C50" s="470">
        <v>31</v>
      </c>
      <c r="D50" s="454" t="str">
        <f>'Rekenblad 1'!D143</f>
        <v/>
      </c>
      <c r="E50" s="454" t="str">
        <f>'Rekenblad 1'!E143</f>
        <v/>
      </c>
      <c r="F50" s="454" t="str">
        <f>'Rekenblad 1'!F143</f>
        <v/>
      </c>
      <c r="G50" s="454" t="str">
        <f>'Rekenblad 1'!G143</f>
        <v/>
      </c>
      <c r="H50" s="454" t="str">
        <f>'Rekenblad 1'!H143</f>
        <v/>
      </c>
      <c r="I50" s="454" t="str">
        <f>'Rekenblad 1'!I143</f>
        <v/>
      </c>
      <c r="J50" s="454" t="str">
        <f>'Rekenblad 1'!J143</f>
        <v/>
      </c>
      <c r="K50" s="454" t="str">
        <f>'Rekenblad 1'!K143</f>
        <v/>
      </c>
      <c r="L50" s="454" t="str">
        <f>'Rekenblad 1'!L143</f>
        <v/>
      </c>
      <c r="M50" s="454" t="str">
        <f>'Rekenblad 1'!M143</f>
        <v/>
      </c>
      <c r="N50" s="454" t="str">
        <f>'Rekenblad 1'!N143</f>
        <v/>
      </c>
      <c r="O50" s="454" t="str">
        <f>'Rekenblad 1'!O143</f>
        <v/>
      </c>
      <c r="P50" s="454" t="str">
        <f>'Rekenblad 1'!P143</f>
        <v/>
      </c>
      <c r="Q50" s="454" t="str">
        <f>'Rekenblad 1'!Q143</f>
        <v/>
      </c>
      <c r="R50" s="454" t="str">
        <f>'Rekenblad 1'!R143</f>
        <v/>
      </c>
      <c r="S50" s="454" t="str">
        <f>'Rekenblad 1'!S143</f>
        <v/>
      </c>
      <c r="T50" s="454" t="str">
        <f>'Rekenblad 1'!T143</f>
        <v/>
      </c>
      <c r="U50" s="454" t="str">
        <f>'Rekenblad 1'!U143</f>
        <v/>
      </c>
      <c r="V50" s="454" t="str">
        <f>'Rekenblad 1'!V143</f>
        <v/>
      </c>
      <c r="W50" s="454" t="str">
        <f>'Rekenblad 1'!W143</f>
        <v/>
      </c>
      <c r="X50" s="481" t="str">
        <f>'Rekenblad 1'!D186</f>
        <v/>
      </c>
      <c r="Y50" s="477" t="str">
        <f>'Rekenblad 1'!E186</f>
        <v/>
      </c>
      <c r="Z50" s="477" t="str">
        <f>'Rekenblad 1'!F186</f>
        <v/>
      </c>
      <c r="AA50" s="477" t="str">
        <f>'Rekenblad 1'!G186</f>
        <v/>
      </c>
      <c r="AB50" s="477" t="str">
        <f>'Rekenblad 1'!H186</f>
        <v/>
      </c>
      <c r="AC50" s="477" t="str">
        <f>'Rekenblad 1'!I186</f>
        <v/>
      </c>
      <c r="AD50" s="477" t="str">
        <f>'Rekenblad 1'!J186</f>
        <v/>
      </c>
      <c r="AE50" s="477" t="str">
        <f>'Rekenblad 1'!K186</f>
        <v/>
      </c>
      <c r="AF50" s="477" t="str">
        <f>'Rekenblad 1'!L186</f>
        <v/>
      </c>
      <c r="AG50" s="477" t="str">
        <f>'Rekenblad 1'!M186</f>
        <v/>
      </c>
      <c r="AH50" s="477" t="str">
        <f>'Rekenblad 1'!N186</f>
        <v/>
      </c>
      <c r="AI50" s="477" t="str">
        <f>'Rekenblad 1'!O186</f>
        <v/>
      </c>
      <c r="AJ50" s="477" t="str">
        <f>'Rekenblad 1'!P186</f>
        <v/>
      </c>
      <c r="AK50" s="477" t="str">
        <f>'Rekenblad 1'!Q186</f>
        <v/>
      </c>
      <c r="AL50" s="477" t="str">
        <f>'Rekenblad 1'!R186</f>
        <v/>
      </c>
      <c r="AM50" s="477" t="str">
        <f>'Rekenblad 1'!S186</f>
        <v/>
      </c>
      <c r="AN50" s="477" t="str">
        <f>'Rekenblad 1'!T186</f>
        <v/>
      </c>
      <c r="AO50" s="477" t="str">
        <f>'Rekenblad 1'!U186</f>
        <v/>
      </c>
      <c r="AP50" s="477" t="str">
        <f>'Rekenblad 1'!V186</f>
        <v/>
      </c>
      <c r="AQ50" s="477" t="str">
        <f>'Rekenblad 1'!W186</f>
        <v/>
      </c>
    </row>
    <row r="51" spans="1:43" ht="12" customHeight="1" x14ac:dyDescent="0.2">
      <c r="A51" s="442"/>
      <c r="B51" s="442"/>
      <c r="C51" s="470">
        <v>32</v>
      </c>
      <c r="D51" s="454" t="str">
        <f>'Rekenblad 1'!D144</f>
        <v/>
      </c>
      <c r="E51" s="454" t="str">
        <f>'Rekenblad 1'!E144</f>
        <v/>
      </c>
      <c r="F51" s="454" t="str">
        <f>'Rekenblad 1'!F144</f>
        <v/>
      </c>
      <c r="G51" s="454" t="str">
        <f>'Rekenblad 1'!G144</f>
        <v/>
      </c>
      <c r="H51" s="454" t="str">
        <f>'Rekenblad 1'!H144</f>
        <v/>
      </c>
      <c r="I51" s="454" t="str">
        <f>'Rekenblad 1'!I144</f>
        <v/>
      </c>
      <c r="J51" s="454" t="str">
        <f>'Rekenblad 1'!J144</f>
        <v/>
      </c>
      <c r="K51" s="454" t="str">
        <f>'Rekenblad 1'!K144</f>
        <v/>
      </c>
      <c r="L51" s="454" t="str">
        <f>'Rekenblad 1'!L144</f>
        <v/>
      </c>
      <c r="M51" s="454" t="str">
        <f>'Rekenblad 1'!M144</f>
        <v/>
      </c>
      <c r="N51" s="454" t="str">
        <f>'Rekenblad 1'!N144</f>
        <v/>
      </c>
      <c r="O51" s="454" t="str">
        <f>'Rekenblad 1'!O144</f>
        <v/>
      </c>
      <c r="P51" s="454" t="str">
        <f>'Rekenblad 1'!P144</f>
        <v/>
      </c>
      <c r="Q51" s="454" t="str">
        <f>'Rekenblad 1'!Q144</f>
        <v/>
      </c>
      <c r="R51" s="454" t="str">
        <f>'Rekenblad 1'!R144</f>
        <v/>
      </c>
      <c r="S51" s="454" t="str">
        <f>'Rekenblad 1'!S144</f>
        <v/>
      </c>
      <c r="T51" s="454" t="str">
        <f>'Rekenblad 1'!T144</f>
        <v/>
      </c>
      <c r="U51" s="454" t="str">
        <f>'Rekenblad 1'!U144</f>
        <v/>
      </c>
      <c r="V51" s="454" t="str">
        <f>'Rekenblad 1'!V144</f>
        <v/>
      </c>
      <c r="W51" s="454" t="str">
        <f>'Rekenblad 1'!W144</f>
        <v/>
      </c>
      <c r="X51" s="481" t="str">
        <f>'Rekenblad 1'!D187</f>
        <v/>
      </c>
      <c r="Y51" s="477" t="str">
        <f>'Rekenblad 1'!E187</f>
        <v/>
      </c>
      <c r="Z51" s="477" t="str">
        <f>'Rekenblad 1'!F187</f>
        <v/>
      </c>
      <c r="AA51" s="477" t="str">
        <f>'Rekenblad 1'!G187</f>
        <v/>
      </c>
      <c r="AB51" s="477" t="str">
        <f>'Rekenblad 1'!H187</f>
        <v/>
      </c>
      <c r="AC51" s="477" t="str">
        <f>'Rekenblad 1'!I187</f>
        <v/>
      </c>
      <c r="AD51" s="477" t="str">
        <f>'Rekenblad 1'!J187</f>
        <v/>
      </c>
      <c r="AE51" s="477" t="str">
        <f>'Rekenblad 1'!K187</f>
        <v/>
      </c>
      <c r="AF51" s="477" t="str">
        <f>'Rekenblad 1'!L187</f>
        <v/>
      </c>
      <c r="AG51" s="477" t="str">
        <f>'Rekenblad 1'!M187</f>
        <v/>
      </c>
      <c r="AH51" s="477" t="str">
        <f>'Rekenblad 1'!N187</f>
        <v/>
      </c>
      <c r="AI51" s="477" t="str">
        <f>'Rekenblad 1'!O187</f>
        <v/>
      </c>
      <c r="AJ51" s="477" t="str">
        <f>'Rekenblad 1'!P187</f>
        <v/>
      </c>
      <c r="AK51" s="477" t="str">
        <f>'Rekenblad 1'!Q187</f>
        <v/>
      </c>
      <c r="AL51" s="477" t="str">
        <f>'Rekenblad 1'!R187</f>
        <v/>
      </c>
      <c r="AM51" s="477" t="str">
        <f>'Rekenblad 1'!S187</f>
        <v/>
      </c>
      <c r="AN51" s="477" t="str">
        <f>'Rekenblad 1'!T187</f>
        <v/>
      </c>
      <c r="AO51" s="477" t="str">
        <f>'Rekenblad 1'!U187</f>
        <v/>
      </c>
      <c r="AP51" s="477" t="str">
        <f>'Rekenblad 1'!V187</f>
        <v/>
      </c>
      <c r="AQ51" s="477" t="str">
        <f>'Rekenblad 1'!W187</f>
        <v/>
      </c>
    </row>
    <row r="52" spans="1:43" ht="12" customHeight="1" x14ac:dyDescent="0.2">
      <c r="A52" s="442"/>
      <c r="B52" s="442"/>
      <c r="C52" s="470">
        <v>33</v>
      </c>
      <c r="D52" s="454" t="str">
        <f>'Rekenblad 1'!D145</f>
        <v/>
      </c>
      <c r="E52" s="454" t="str">
        <f>'Rekenblad 1'!E145</f>
        <v/>
      </c>
      <c r="F52" s="454" t="str">
        <f>'Rekenblad 1'!F145</f>
        <v/>
      </c>
      <c r="G52" s="454" t="str">
        <f>'Rekenblad 1'!G145</f>
        <v/>
      </c>
      <c r="H52" s="454" t="str">
        <f>'Rekenblad 1'!H145</f>
        <v/>
      </c>
      <c r="I52" s="454" t="str">
        <f>'Rekenblad 1'!I145</f>
        <v/>
      </c>
      <c r="J52" s="454" t="str">
        <f>'Rekenblad 1'!J145</f>
        <v/>
      </c>
      <c r="K52" s="454" t="str">
        <f>'Rekenblad 1'!K145</f>
        <v/>
      </c>
      <c r="L52" s="454" t="str">
        <f>'Rekenblad 1'!L145</f>
        <v/>
      </c>
      <c r="M52" s="454" t="str">
        <f>'Rekenblad 1'!M145</f>
        <v/>
      </c>
      <c r="N52" s="454" t="str">
        <f>'Rekenblad 1'!N145</f>
        <v/>
      </c>
      <c r="O52" s="454" t="str">
        <f>'Rekenblad 1'!O145</f>
        <v/>
      </c>
      <c r="P52" s="454" t="str">
        <f>'Rekenblad 1'!P145</f>
        <v/>
      </c>
      <c r="Q52" s="454" t="str">
        <f>'Rekenblad 1'!Q145</f>
        <v/>
      </c>
      <c r="R52" s="454" t="str">
        <f>'Rekenblad 1'!R145</f>
        <v/>
      </c>
      <c r="S52" s="454" t="str">
        <f>'Rekenblad 1'!S145</f>
        <v/>
      </c>
      <c r="T52" s="454" t="str">
        <f>'Rekenblad 1'!T145</f>
        <v/>
      </c>
      <c r="U52" s="454" t="str">
        <f>'Rekenblad 1'!U145</f>
        <v/>
      </c>
      <c r="V52" s="454" t="str">
        <f>'Rekenblad 1'!V145</f>
        <v/>
      </c>
      <c r="W52" s="454" t="str">
        <f>'Rekenblad 1'!W145</f>
        <v/>
      </c>
      <c r="X52" s="481" t="str">
        <f>'Rekenblad 1'!D188</f>
        <v/>
      </c>
      <c r="Y52" s="477" t="str">
        <f>'Rekenblad 1'!E188</f>
        <v/>
      </c>
      <c r="Z52" s="477" t="str">
        <f>'Rekenblad 1'!F188</f>
        <v/>
      </c>
      <c r="AA52" s="477" t="str">
        <f>'Rekenblad 1'!G188</f>
        <v/>
      </c>
      <c r="AB52" s="477" t="str">
        <f>'Rekenblad 1'!H188</f>
        <v/>
      </c>
      <c r="AC52" s="477" t="str">
        <f>'Rekenblad 1'!I188</f>
        <v/>
      </c>
      <c r="AD52" s="477" t="str">
        <f>'Rekenblad 1'!J188</f>
        <v/>
      </c>
      <c r="AE52" s="477" t="str">
        <f>'Rekenblad 1'!K188</f>
        <v/>
      </c>
      <c r="AF52" s="477" t="str">
        <f>'Rekenblad 1'!L188</f>
        <v/>
      </c>
      <c r="AG52" s="477" t="str">
        <f>'Rekenblad 1'!M188</f>
        <v/>
      </c>
      <c r="AH52" s="477" t="str">
        <f>'Rekenblad 1'!N188</f>
        <v/>
      </c>
      <c r="AI52" s="477" t="str">
        <f>'Rekenblad 1'!O188</f>
        <v/>
      </c>
      <c r="AJ52" s="477" t="str">
        <f>'Rekenblad 1'!P188</f>
        <v/>
      </c>
      <c r="AK52" s="477" t="str">
        <f>'Rekenblad 1'!Q188</f>
        <v/>
      </c>
      <c r="AL52" s="477" t="str">
        <f>'Rekenblad 1'!R188</f>
        <v/>
      </c>
      <c r="AM52" s="477" t="str">
        <f>'Rekenblad 1'!S188</f>
        <v/>
      </c>
      <c r="AN52" s="477" t="str">
        <f>'Rekenblad 1'!T188</f>
        <v/>
      </c>
      <c r="AO52" s="477" t="str">
        <f>'Rekenblad 1'!U188</f>
        <v/>
      </c>
      <c r="AP52" s="477" t="str">
        <f>'Rekenblad 1'!V188</f>
        <v/>
      </c>
      <c r="AQ52" s="477" t="str">
        <f>'Rekenblad 1'!W188</f>
        <v/>
      </c>
    </row>
    <row r="53" spans="1:43" ht="12" customHeight="1" x14ac:dyDescent="0.2">
      <c r="A53" s="442"/>
      <c r="B53" s="442"/>
      <c r="C53" s="470">
        <v>34</v>
      </c>
      <c r="D53" s="454" t="str">
        <f>'Rekenblad 1'!D146</f>
        <v/>
      </c>
      <c r="E53" s="454" t="str">
        <f>'Rekenblad 1'!E146</f>
        <v/>
      </c>
      <c r="F53" s="454" t="str">
        <f>'Rekenblad 1'!F146</f>
        <v/>
      </c>
      <c r="G53" s="454" t="str">
        <f>'Rekenblad 1'!G146</f>
        <v/>
      </c>
      <c r="H53" s="454" t="str">
        <f>'Rekenblad 1'!H146</f>
        <v/>
      </c>
      <c r="I53" s="454" t="str">
        <f>'Rekenblad 1'!I146</f>
        <v/>
      </c>
      <c r="J53" s="454" t="str">
        <f>'Rekenblad 1'!J146</f>
        <v/>
      </c>
      <c r="K53" s="454" t="str">
        <f>'Rekenblad 1'!K146</f>
        <v/>
      </c>
      <c r="L53" s="454" t="str">
        <f>'Rekenblad 1'!L146</f>
        <v/>
      </c>
      <c r="M53" s="454" t="str">
        <f>'Rekenblad 1'!M146</f>
        <v/>
      </c>
      <c r="N53" s="454" t="str">
        <f>'Rekenblad 1'!N146</f>
        <v/>
      </c>
      <c r="O53" s="454" t="str">
        <f>'Rekenblad 1'!O146</f>
        <v/>
      </c>
      <c r="P53" s="454" t="str">
        <f>'Rekenblad 1'!P146</f>
        <v/>
      </c>
      <c r="Q53" s="454" t="str">
        <f>'Rekenblad 1'!Q146</f>
        <v/>
      </c>
      <c r="R53" s="454" t="str">
        <f>'Rekenblad 1'!R146</f>
        <v/>
      </c>
      <c r="S53" s="454" t="str">
        <f>'Rekenblad 1'!S146</f>
        <v/>
      </c>
      <c r="T53" s="454" t="str">
        <f>'Rekenblad 1'!T146</f>
        <v/>
      </c>
      <c r="U53" s="454" t="str">
        <f>'Rekenblad 1'!U146</f>
        <v/>
      </c>
      <c r="V53" s="454" t="str">
        <f>'Rekenblad 1'!V146</f>
        <v/>
      </c>
      <c r="W53" s="454" t="str">
        <f>'Rekenblad 1'!W146</f>
        <v/>
      </c>
      <c r="X53" s="481" t="str">
        <f>'Rekenblad 1'!D189</f>
        <v/>
      </c>
      <c r="Y53" s="477" t="str">
        <f>'Rekenblad 1'!E189</f>
        <v/>
      </c>
      <c r="Z53" s="477" t="str">
        <f>'Rekenblad 1'!F189</f>
        <v/>
      </c>
      <c r="AA53" s="477" t="str">
        <f>'Rekenblad 1'!G189</f>
        <v/>
      </c>
      <c r="AB53" s="477" t="str">
        <f>'Rekenblad 1'!H189</f>
        <v/>
      </c>
      <c r="AC53" s="477" t="str">
        <f>'Rekenblad 1'!I189</f>
        <v/>
      </c>
      <c r="AD53" s="477" t="str">
        <f>'Rekenblad 1'!J189</f>
        <v/>
      </c>
      <c r="AE53" s="477" t="str">
        <f>'Rekenblad 1'!K189</f>
        <v/>
      </c>
      <c r="AF53" s="477" t="str">
        <f>'Rekenblad 1'!L189</f>
        <v/>
      </c>
      <c r="AG53" s="477" t="str">
        <f>'Rekenblad 1'!M189</f>
        <v/>
      </c>
      <c r="AH53" s="477" t="str">
        <f>'Rekenblad 1'!N189</f>
        <v/>
      </c>
      <c r="AI53" s="477" t="str">
        <f>'Rekenblad 1'!O189</f>
        <v/>
      </c>
      <c r="AJ53" s="477" t="str">
        <f>'Rekenblad 1'!P189</f>
        <v/>
      </c>
      <c r="AK53" s="477" t="str">
        <f>'Rekenblad 1'!Q189</f>
        <v/>
      </c>
      <c r="AL53" s="477" t="str">
        <f>'Rekenblad 1'!R189</f>
        <v/>
      </c>
      <c r="AM53" s="477" t="str">
        <f>'Rekenblad 1'!S189</f>
        <v/>
      </c>
      <c r="AN53" s="477" t="str">
        <f>'Rekenblad 1'!T189</f>
        <v/>
      </c>
      <c r="AO53" s="477" t="str">
        <f>'Rekenblad 1'!U189</f>
        <v/>
      </c>
      <c r="AP53" s="477" t="str">
        <f>'Rekenblad 1'!V189</f>
        <v/>
      </c>
      <c r="AQ53" s="477" t="str">
        <f>'Rekenblad 1'!W189</f>
        <v/>
      </c>
    </row>
    <row r="54" spans="1:43" ht="12" customHeight="1" x14ac:dyDescent="0.2">
      <c r="A54" s="442"/>
      <c r="B54" s="442"/>
      <c r="C54" s="470">
        <v>35</v>
      </c>
      <c r="D54" s="454" t="str">
        <f>'Rekenblad 1'!D147</f>
        <v/>
      </c>
      <c r="E54" s="454" t="str">
        <f>'Rekenblad 1'!E147</f>
        <v/>
      </c>
      <c r="F54" s="454" t="str">
        <f>'Rekenblad 1'!F147</f>
        <v/>
      </c>
      <c r="G54" s="454" t="str">
        <f>'Rekenblad 1'!G147</f>
        <v/>
      </c>
      <c r="H54" s="454" t="str">
        <f>'Rekenblad 1'!H147</f>
        <v/>
      </c>
      <c r="I54" s="454" t="str">
        <f>'Rekenblad 1'!I147</f>
        <v/>
      </c>
      <c r="J54" s="454" t="str">
        <f>'Rekenblad 1'!J147</f>
        <v/>
      </c>
      <c r="K54" s="454" t="str">
        <f>'Rekenblad 1'!K147</f>
        <v/>
      </c>
      <c r="L54" s="454" t="str">
        <f>'Rekenblad 1'!L147</f>
        <v/>
      </c>
      <c r="M54" s="454" t="str">
        <f>'Rekenblad 1'!M147</f>
        <v/>
      </c>
      <c r="N54" s="454" t="str">
        <f>'Rekenblad 1'!N147</f>
        <v/>
      </c>
      <c r="O54" s="454" t="str">
        <f>'Rekenblad 1'!O147</f>
        <v/>
      </c>
      <c r="P54" s="454" t="str">
        <f>'Rekenblad 1'!P147</f>
        <v/>
      </c>
      <c r="Q54" s="454" t="str">
        <f>'Rekenblad 1'!Q147</f>
        <v/>
      </c>
      <c r="R54" s="454" t="str">
        <f>'Rekenblad 1'!R147</f>
        <v/>
      </c>
      <c r="S54" s="454" t="str">
        <f>'Rekenblad 1'!S147</f>
        <v/>
      </c>
      <c r="T54" s="454" t="str">
        <f>'Rekenblad 1'!T147</f>
        <v/>
      </c>
      <c r="U54" s="454" t="str">
        <f>'Rekenblad 1'!U147</f>
        <v/>
      </c>
      <c r="V54" s="454" t="str">
        <f>'Rekenblad 1'!V147</f>
        <v/>
      </c>
      <c r="W54" s="454" t="str">
        <f>'Rekenblad 1'!W147</f>
        <v/>
      </c>
      <c r="X54" s="481" t="str">
        <f>'Rekenblad 1'!D190</f>
        <v/>
      </c>
      <c r="Y54" s="477" t="str">
        <f>'Rekenblad 1'!E190</f>
        <v/>
      </c>
      <c r="Z54" s="477" t="str">
        <f>'Rekenblad 1'!F190</f>
        <v/>
      </c>
      <c r="AA54" s="477" t="str">
        <f>'Rekenblad 1'!G190</f>
        <v/>
      </c>
      <c r="AB54" s="477" t="str">
        <f>'Rekenblad 1'!H190</f>
        <v/>
      </c>
      <c r="AC54" s="477" t="str">
        <f>'Rekenblad 1'!I190</f>
        <v/>
      </c>
      <c r="AD54" s="477" t="str">
        <f>'Rekenblad 1'!J190</f>
        <v/>
      </c>
      <c r="AE54" s="477" t="str">
        <f>'Rekenblad 1'!K190</f>
        <v/>
      </c>
      <c r="AF54" s="477" t="str">
        <f>'Rekenblad 1'!L190</f>
        <v/>
      </c>
      <c r="AG54" s="477" t="str">
        <f>'Rekenblad 1'!M190</f>
        <v/>
      </c>
      <c r="AH54" s="477" t="str">
        <f>'Rekenblad 1'!N190</f>
        <v/>
      </c>
      <c r="AI54" s="477" t="str">
        <f>'Rekenblad 1'!O190</f>
        <v/>
      </c>
      <c r="AJ54" s="477" t="str">
        <f>'Rekenblad 1'!P190</f>
        <v/>
      </c>
      <c r="AK54" s="477" t="str">
        <f>'Rekenblad 1'!Q190</f>
        <v/>
      </c>
      <c r="AL54" s="477" t="str">
        <f>'Rekenblad 1'!R190</f>
        <v/>
      </c>
      <c r="AM54" s="477" t="str">
        <f>'Rekenblad 1'!S190</f>
        <v/>
      </c>
      <c r="AN54" s="477" t="str">
        <f>'Rekenblad 1'!T190</f>
        <v/>
      </c>
      <c r="AO54" s="477" t="str">
        <f>'Rekenblad 1'!U190</f>
        <v/>
      </c>
      <c r="AP54" s="477" t="str">
        <f>'Rekenblad 1'!V190</f>
        <v/>
      </c>
      <c r="AQ54" s="477" t="str">
        <f>'Rekenblad 1'!W190</f>
        <v/>
      </c>
    </row>
    <row r="55" spans="1:43" ht="12" customHeight="1" x14ac:dyDescent="0.2">
      <c r="A55" s="442"/>
      <c r="B55" s="442"/>
      <c r="C55" s="470">
        <v>36</v>
      </c>
      <c r="D55" s="454" t="str">
        <f>'Rekenblad 1'!D148</f>
        <v/>
      </c>
      <c r="E55" s="454" t="str">
        <f>'Rekenblad 1'!E148</f>
        <v/>
      </c>
      <c r="F55" s="454" t="str">
        <f>'Rekenblad 1'!F148</f>
        <v/>
      </c>
      <c r="G55" s="454" t="str">
        <f>'Rekenblad 1'!G148</f>
        <v/>
      </c>
      <c r="H55" s="454" t="str">
        <f>'Rekenblad 1'!H148</f>
        <v/>
      </c>
      <c r="I55" s="454" t="str">
        <f>'Rekenblad 1'!I148</f>
        <v/>
      </c>
      <c r="J55" s="454" t="str">
        <f>'Rekenblad 1'!J148</f>
        <v/>
      </c>
      <c r="K55" s="454" t="str">
        <f>'Rekenblad 1'!K148</f>
        <v/>
      </c>
      <c r="L55" s="454" t="str">
        <f>'Rekenblad 1'!L148</f>
        <v/>
      </c>
      <c r="M55" s="454" t="str">
        <f>'Rekenblad 1'!M148</f>
        <v/>
      </c>
      <c r="N55" s="454" t="str">
        <f>'Rekenblad 1'!N148</f>
        <v/>
      </c>
      <c r="O55" s="454" t="str">
        <f>'Rekenblad 1'!O148</f>
        <v/>
      </c>
      <c r="P55" s="454" t="str">
        <f>'Rekenblad 1'!P148</f>
        <v/>
      </c>
      <c r="Q55" s="454" t="str">
        <f>'Rekenblad 1'!Q148</f>
        <v/>
      </c>
      <c r="R55" s="454" t="str">
        <f>'Rekenblad 1'!R148</f>
        <v/>
      </c>
      <c r="S55" s="454" t="str">
        <f>'Rekenblad 1'!S148</f>
        <v/>
      </c>
      <c r="T55" s="454" t="str">
        <f>'Rekenblad 1'!T148</f>
        <v/>
      </c>
      <c r="U55" s="454" t="str">
        <f>'Rekenblad 1'!U148</f>
        <v/>
      </c>
      <c r="V55" s="454" t="str">
        <f>'Rekenblad 1'!V148</f>
        <v/>
      </c>
      <c r="W55" s="454" t="str">
        <f>'Rekenblad 1'!W148</f>
        <v/>
      </c>
      <c r="X55" s="481" t="str">
        <f>'Rekenblad 1'!D191</f>
        <v/>
      </c>
      <c r="Y55" s="477" t="str">
        <f>'Rekenblad 1'!E191</f>
        <v/>
      </c>
      <c r="Z55" s="477" t="str">
        <f>'Rekenblad 1'!F191</f>
        <v/>
      </c>
      <c r="AA55" s="477" t="str">
        <f>'Rekenblad 1'!G191</f>
        <v/>
      </c>
      <c r="AB55" s="477" t="str">
        <f>'Rekenblad 1'!H191</f>
        <v/>
      </c>
      <c r="AC55" s="477" t="str">
        <f>'Rekenblad 1'!I191</f>
        <v/>
      </c>
      <c r="AD55" s="477" t="str">
        <f>'Rekenblad 1'!J191</f>
        <v/>
      </c>
      <c r="AE55" s="477" t="str">
        <f>'Rekenblad 1'!K191</f>
        <v/>
      </c>
      <c r="AF55" s="477" t="str">
        <f>'Rekenblad 1'!L191</f>
        <v/>
      </c>
      <c r="AG55" s="477" t="str">
        <f>'Rekenblad 1'!M191</f>
        <v/>
      </c>
      <c r="AH55" s="477" t="str">
        <f>'Rekenblad 1'!N191</f>
        <v/>
      </c>
      <c r="AI55" s="477" t="str">
        <f>'Rekenblad 1'!O191</f>
        <v/>
      </c>
      <c r="AJ55" s="477" t="str">
        <f>'Rekenblad 1'!P191</f>
        <v/>
      </c>
      <c r="AK55" s="477" t="str">
        <f>'Rekenblad 1'!Q191</f>
        <v/>
      </c>
      <c r="AL55" s="477" t="str">
        <f>'Rekenblad 1'!R191</f>
        <v/>
      </c>
      <c r="AM55" s="477" t="str">
        <f>'Rekenblad 1'!S191</f>
        <v/>
      </c>
      <c r="AN55" s="477" t="str">
        <f>'Rekenblad 1'!T191</f>
        <v/>
      </c>
      <c r="AO55" s="477" t="str">
        <f>'Rekenblad 1'!U191</f>
        <v/>
      </c>
      <c r="AP55" s="477" t="str">
        <f>'Rekenblad 1'!V191</f>
        <v/>
      </c>
      <c r="AQ55" s="477" t="str">
        <f>'Rekenblad 1'!W191</f>
        <v/>
      </c>
    </row>
    <row r="56" spans="1:43" ht="12" customHeight="1" x14ac:dyDescent="0.2">
      <c r="A56" s="442"/>
      <c r="B56" s="442"/>
      <c r="C56" s="470">
        <v>37</v>
      </c>
      <c r="D56" s="454" t="str">
        <f>'Rekenblad 1'!D149</f>
        <v/>
      </c>
      <c r="E56" s="454" t="str">
        <f>'Rekenblad 1'!E149</f>
        <v/>
      </c>
      <c r="F56" s="454" t="str">
        <f>'Rekenblad 1'!F149</f>
        <v/>
      </c>
      <c r="G56" s="454" t="str">
        <f>'Rekenblad 1'!G149</f>
        <v/>
      </c>
      <c r="H56" s="454" t="str">
        <f>'Rekenblad 1'!H149</f>
        <v/>
      </c>
      <c r="I56" s="454" t="str">
        <f>'Rekenblad 1'!I149</f>
        <v/>
      </c>
      <c r="J56" s="454" t="str">
        <f>'Rekenblad 1'!J149</f>
        <v/>
      </c>
      <c r="K56" s="454" t="str">
        <f>'Rekenblad 1'!K149</f>
        <v/>
      </c>
      <c r="L56" s="454" t="str">
        <f>'Rekenblad 1'!L149</f>
        <v/>
      </c>
      <c r="M56" s="454" t="str">
        <f>'Rekenblad 1'!M149</f>
        <v/>
      </c>
      <c r="N56" s="454" t="str">
        <f>'Rekenblad 1'!N149</f>
        <v/>
      </c>
      <c r="O56" s="454" t="str">
        <f>'Rekenblad 1'!O149</f>
        <v/>
      </c>
      <c r="P56" s="454" t="str">
        <f>'Rekenblad 1'!P149</f>
        <v/>
      </c>
      <c r="Q56" s="454" t="str">
        <f>'Rekenblad 1'!Q149</f>
        <v/>
      </c>
      <c r="R56" s="454" t="str">
        <f>'Rekenblad 1'!R149</f>
        <v/>
      </c>
      <c r="S56" s="454" t="str">
        <f>'Rekenblad 1'!S149</f>
        <v/>
      </c>
      <c r="T56" s="454" t="str">
        <f>'Rekenblad 1'!T149</f>
        <v/>
      </c>
      <c r="U56" s="454" t="str">
        <f>'Rekenblad 1'!U149</f>
        <v/>
      </c>
      <c r="V56" s="454" t="str">
        <f>'Rekenblad 1'!V149</f>
        <v/>
      </c>
      <c r="W56" s="454" t="str">
        <f>'Rekenblad 1'!W149</f>
        <v/>
      </c>
      <c r="X56" s="481" t="str">
        <f>'Rekenblad 1'!D192</f>
        <v/>
      </c>
      <c r="Y56" s="477" t="str">
        <f>'Rekenblad 1'!E192</f>
        <v/>
      </c>
      <c r="Z56" s="477" t="str">
        <f>'Rekenblad 1'!F192</f>
        <v/>
      </c>
      <c r="AA56" s="477" t="str">
        <f>'Rekenblad 1'!G192</f>
        <v/>
      </c>
      <c r="AB56" s="477" t="str">
        <f>'Rekenblad 1'!H192</f>
        <v/>
      </c>
      <c r="AC56" s="477" t="str">
        <f>'Rekenblad 1'!I192</f>
        <v/>
      </c>
      <c r="AD56" s="477" t="str">
        <f>'Rekenblad 1'!J192</f>
        <v/>
      </c>
      <c r="AE56" s="477" t="str">
        <f>'Rekenblad 1'!K192</f>
        <v/>
      </c>
      <c r="AF56" s="477" t="str">
        <f>'Rekenblad 1'!L192</f>
        <v/>
      </c>
      <c r="AG56" s="477" t="str">
        <f>'Rekenblad 1'!M192</f>
        <v/>
      </c>
      <c r="AH56" s="477" t="str">
        <f>'Rekenblad 1'!N192</f>
        <v/>
      </c>
      <c r="AI56" s="477" t="str">
        <f>'Rekenblad 1'!O192</f>
        <v/>
      </c>
      <c r="AJ56" s="477" t="str">
        <f>'Rekenblad 1'!P192</f>
        <v/>
      </c>
      <c r="AK56" s="477" t="str">
        <f>'Rekenblad 1'!Q192</f>
        <v/>
      </c>
      <c r="AL56" s="477" t="str">
        <f>'Rekenblad 1'!R192</f>
        <v/>
      </c>
      <c r="AM56" s="477" t="str">
        <f>'Rekenblad 1'!S192</f>
        <v/>
      </c>
      <c r="AN56" s="477" t="str">
        <f>'Rekenblad 1'!T192</f>
        <v/>
      </c>
      <c r="AO56" s="477" t="str">
        <f>'Rekenblad 1'!U192</f>
        <v/>
      </c>
      <c r="AP56" s="477" t="str">
        <f>'Rekenblad 1'!V192</f>
        <v/>
      </c>
      <c r="AQ56" s="477" t="str">
        <f>'Rekenblad 1'!W192</f>
        <v/>
      </c>
    </row>
    <row r="57" spans="1:43" ht="12" customHeight="1" x14ac:dyDescent="0.2">
      <c r="A57" s="442"/>
      <c r="B57" s="442"/>
      <c r="C57" s="470">
        <v>38</v>
      </c>
      <c r="D57" s="454" t="str">
        <f>'Rekenblad 1'!D150</f>
        <v/>
      </c>
      <c r="E57" s="454" t="str">
        <f>'Rekenblad 1'!E150</f>
        <v/>
      </c>
      <c r="F57" s="454" t="str">
        <f>'Rekenblad 1'!F150</f>
        <v/>
      </c>
      <c r="G57" s="454" t="str">
        <f>'Rekenblad 1'!G150</f>
        <v/>
      </c>
      <c r="H57" s="454" t="str">
        <f>'Rekenblad 1'!H150</f>
        <v/>
      </c>
      <c r="I57" s="454" t="str">
        <f>'Rekenblad 1'!I150</f>
        <v/>
      </c>
      <c r="J57" s="454" t="str">
        <f>'Rekenblad 1'!J150</f>
        <v/>
      </c>
      <c r="K57" s="454" t="str">
        <f>'Rekenblad 1'!K150</f>
        <v/>
      </c>
      <c r="L57" s="454" t="str">
        <f>'Rekenblad 1'!L150</f>
        <v/>
      </c>
      <c r="M57" s="454" t="str">
        <f>'Rekenblad 1'!M150</f>
        <v/>
      </c>
      <c r="N57" s="454" t="str">
        <f>'Rekenblad 1'!N150</f>
        <v/>
      </c>
      <c r="O57" s="454" t="str">
        <f>'Rekenblad 1'!O150</f>
        <v/>
      </c>
      <c r="P57" s="454" t="str">
        <f>'Rekenblad 1'!P150</f>
        <v/>
      </c>
      <c r="Q57" s="454" t="str">
        <f>'Rekenblad 1'!Q150</f>
        <v/>
      </c>
      <c r="R57" s="454" t="str">
        <f>'Rekenblad 1'!R150</f>
        <v/>
      </c>
      <c r="S57" s="454" t="str">
        <f>'Rekenblad 1'!S150</f>
        <v/>
      </c>
      <c r="T57" s="454" t="str">
        <f>'Rekenblad 1'!T150</f>
        <v/>
      </c>
      <c r="U57" s="454" t="str">
        <f>'Rekenblad 1'!U150</f>
        <v/>
      </c>
      <c r="V57" s="454" t="str">
        <f>'Rekenblad 1'!V150</f>
        <v/>
      </c>
      <c r="W57" s="454" t="str">
        <f>'Rekenblad 1'!W150</f>
        <v/>
      </c>
      <c r="X57" s="481" t="str">
        <f>'Rekenblad 1'!D193</f>
        <v/>
      </c>
      <c r="Y57" s="477" t="str">
        <f>'Rekenblad 1'!E193</f>
        <v/>
      </c>
      <c r="Z57" s="477" t="str">
        <f>'Rekenblad 1'!F193</f>
        <v/>
      </c>
      <c r="AA57" s="477" t="str">
        <f>'Rekenblad 1'!G193</f>
        <v/>
      </c>
      <c r="AB57" s="477" t="str">
        <f>'Rekenblad 1'!H193</f>
        <v/>
      </c>
      <c r="AC57" s="477" t="str">
        <f>'Rekenblad 1'!I193</f>
        <v/>
      </c>
      <c r="AD57" s="477" t="str">
        <f>'Rekenblad 1'!J193</f>
        <v/>
      </c>
      <c r="AE57" s="477" t="str">
        <f>'Rekenblad 1'!K193</f>
        <v/>
      </c>
      <c r="AF57" s="477" t="str">
        <f>'Rekenblad 1'!L193</f>
        <v/>
      </c>
      <c r="AG57" s="477" t="str">
        <f>'Rekenblad 1'!M193</f>
        <v/>
      </c>
      <c r="AH57" s="477" t="str">
        <f>'Rekenblad 1'!N193</f>
        <v/>
      </c>
      <c r="AI57" s="477" t="str">
        <f>'Rekenblad 1'!O193</f>
        <v/>
      </c>
      <c r="AJ57" s="477" t="str">
        <f>'Rekenblad 1'!P193</f>
        <v/>
      </c>
      <c r="AK57" s="477" t="str">
        <f>'Rekenblad 1'!Q193</f>
        <v/>
      </c>
      <c r="AL57" s="477" t="str">
        <f>'Rekenblad 1'!R193</f>
        <v/>
      </c>
      <c r="AM57" s="477" t="str">
        <f>'Rekenblad 1'!S193</f>
        <v/>
      </c>
      <c r="AN57" s="477" t="str">
        <f>'Rekenblad 1'!T193</f>
        <v/>
      </c>
      <c r="AO57" s="477" t="str">
        <f>'Rekenblad 1'!U193</f>
        <v/>
      </c>
      <c r="AP57" s="477" t="str">
        <f>'Rekenblad 1'!V193</f>
        <v/>
      </c>
      <c r="AQ57" s="477" t="str">
        <f>'Rekenblad 1'!W193</f>
        <v/>
      </c>
    </row>
    <row r="58" spans="1:43" ht="12" customHeight="1" x14ac:dyDescent="0.2">
      <c r="A58" s="442"/>
      <c r="B58" s="442"/>
      <c r="C58" s="470">
        <v>39</v>
      </c>
      <c r="D58" s="454" t="str">
        <f>'Rekenblad 1'!D151</f>
        <v/>
      </c>
      <c r="E58" s="454" t="str">
        <f>'Rekenblad 1'!E151</f>
        <v/>
      </c>
      <c r="F58" s="454" t="str">
        <f>'Rekenblad 1'!F151</f>
        <v/>
      </c>
      <c r="G58" s="454" t="str">
        <f>'Rekenblad 1'!G151</f>
        <v/>
      </c>
      <c r="H58" s="454" t="str">
        <f>'Rekenblad 1'!H151</f>
        <v/>
      </c>
      <c r="I58" s="454" t="str">
        <f>'Rekenblad 1'!I151</f>
        <v/>
      </c>
      <c r="J58" s="454" t="str">
        <f>'Rekenblad 1'!J151</f>
        <v/>
      </c>
      <c r="K58" s="454" t="str">
        <f>'Rekenblad 1'!K151</f>
        <v/>
      </c>
      <c r="L58" s="454" t="str">
        <f>'Rekenblad 1'!L151</f>
        <v/>
      </c>
      <c r="M58" s="454" t="str">
        <f>'Rekenblad 1'!M151</f>
        <v/>
      </c>
      <c r="N58" s="454" t="str">
        <f>'Rekenblad 1'!N151</f>
        <v/>
      </c>
      <c r="O58" s="454" t="str">
        <f>'Rekenblad 1'!O151</f>
        <v/>
      </c>
      <c r="P58" s="454" t="str">
        <f>'Rekenblad 1'!P151</f>
        <v/>
      </c>
      <c r="Q58" s="454" t="str">
        <f>'Rekenblad 1'!Q151</f>
        <v/>
      </c>
      <c r="R58" s="454" t="str">
        <f>'Rekenblad 1'!R151</f>
        <v/>
      </c>
      <c r="S58" s="454" t="str">
        <f>'Rekenblad 1'!S151</f>
        <v/>
      </c>
      <c r="T58" s="454" t="str">
        <f>'Rekenblad 1'!T151</f>
        <v/>
      </c>
      <c r="U58" s="454" t="str">
        <f>'Rekenblad 1'!U151</f>
        <v/>
      </c>
      <c r="V58" s="454" t="str">
        <f>'Rekenblad 1'!V151</f>
        <v/>
      </c>
      <c r="W58" s="454" t="str">
        <f>'Rekenblad 1'!W151</f>
        <v/>
      </c>
      <c r="X58" s="481" t="str">
        <f>'Rekenblad 1'!D194</f>
        <v/>
      </c>
      <c r="Y58" s="477" t="str">
        <f>'Rekenblad 1'!E194</f>
        <v/>
      </c>
      <c r="Z58" s="477" t="str">
        <f>'Rekenblad 1'!F194</f>
        <v/>
      </c>
      <c r="AA58" s="477" t="str">
        <f>'Rekenblad 1'!G194</f>
        <v/>
      </c>
      <c r="AB58" s="477" t="str">
        <f>'Rekenblad 1'!H194</f>
        <v/>
      </c>
      <c r="AC58" s="477" t="str">
        <f>'Rekenblad 1'!I194</f>
        <v/>
      </c>
      <c r="AD58" s="477" t="str">
        <f>'Rekenblad 1'!J194</f>
        <v/>
      </c>
      <c r="AE58" s="477" t="str">
        <f>'Rekenblad 1'!K194</f>
        <v/>
      </c>
      <c r="AF58" s="477" t="str">
        <f>'Rekenblad 1'!L194</f>
        <v/>
      </c>
      <c r="AG58" s="477" t="str">
        <f>'Rekenblad 1'!M194</f>
        <v/>
      </c>
      <c r="AH58" s="477" t="str">
        <f>'Rekenblad 1'!N194</f>
        <v/>
      </c>
      <c r="AI58" s="477" t="str">
        <f>'Rekenblad 1'!O194</f>
        <v/>
      </c>
      <c r="AJ58" s="477" t="str">
        <f>'Rekenblad 1'!P194</f>
        <v/>
      </c>
      <c r="AK58" s="477" t="str">
        <f>'Rekenblad 1'!Q194</f>
        <v/>
      </c>
      <c r="AL58" s="477" t="str">
        <f>'Rekenblad 1'!R194</f>
        <v/>
      </c>
      <c r="AM58" s="477" t="str">
        <f>'Rekenblad 1'!S194</f>
        <v/>
      </c>
      <c r="AN58" s="477" t="str">
        <f>'Rekenblad 1'!T194</f>
        <v/>
      </c>
      <c r="AO58" s="477" t="str">
        <f>'Rekenblad 1'!U194</f>
        <v/>
      </c>
      <c r="AP58" s="477" t="str">
        <f>'Rekenblad 1'!V194</f>
        <v/>
      </c>
      <c r="AQ58" s="477" t="str">
        <f>'Rekenblad 1'!W194</f>
        <v/>
      </c>
    </row>
    <row r="59" spans="1:43" ht="12" customHeight="1" x14ac:dyDescent="0.2">
      <c r="A59" s="442"/>
      <c r="B59" s="442"/>
      <c r="C59" s="470">
        <v>40</v>
      </c>
      <c r="D59" s="454" t="str">
        <f>'Rekenblad 1'!D152</f>
        <v/>
      </c>
      <c r="E59" s="454" t="str">
        <f>'Rekenblad 1'!E152</f>
        <v/>
      </c>
      <c r="F59" s="454" t="str">
        <f>'Rekenblad 1'!F152</f>
        <v/>
      </c>
      <c r="G59" s="454" t="str">
        <f>'Rekenblad 1'!G152</f>
        <v/>
      </c>
      <c r="H59" s="454" t="str">
        <f>'Rekenblad 1'!H152</f>
        <v/>
      </c>
      <c r="I59" s="454" t="str">
        <f>'Rekenblad 1'!I152</f>
        <v/>
      </c>
      <c r="J59" s="454" t="str">
        <f>'Rekenblad 1'!J152</f>
        <v/>
      </c>
      <c r="K59" s="454" t="str">
        <f>'Rekenblad 1'!K152</f>
        <v/>
      </c>
      <c r="L59" s="454" t="str">
        <f>'Rekenblad 1'!L152</f>
        <v/>
      </c>
      <c r="M59" s="454" t="str">
        <f>'Rekenblad 1'!M152</f>
        <v/>
      </c>
      <c r="N59" s="454" t="str">
        <f>'Rekenblad 1'!N152</f>
        <v/>
      </c>
      <c r="O59" s="454" t="str">
        <f>'Rekenblad 1'!O152</f>
        <v/>
      </c>
      <c r="P59" s="454" t="str">
        <f>'Rekenblad 1'!P152</f>
        <v/>
      </c>
      <c r="Q59" s="454" t="str">
        <f>'Rekenblad 1'!Q152</f>
        <v/>
      </c>
      <c r="R59" s="454" t="str">
        <f>'Rekenblad 1'!R152</f>
        <v/>
      </c>
      <c r="S59" s="454" t="str">
        <f>'Rekenblad 1'!S152</f>
        <v/>
      </c>
      <c r="T59" s="454" t="str">
        <f>'Rekenblad 1'!T152</f>
        <v/>
      </c>
      <c r="U59" s="454" t="str">
        <f>'Rekenblad 1'!U152</f>
        <v/>
      </c>
      <c r="V59" s="454" t="str">
        <f>'Rekenblad 1'!V152</f>
        <v/>
      </c>
      <c r="W59" s="454" t="str">
        <f>'Rekenblad 1'!W152</f>
        <v/>
      </c>
      <c r="X59" s="481" t="str">
        <f>'Rekenblad 1'!D195</f>
        <v/>
      </c>
      <c r="Y59" s="477" t="str">
        <f>'Rekenblad 1'!E195</f>
        <v/>
      </c>
      <c r="Z59" s="477" t="str">
        <f>'Rekenblad 1'!F195</f>
        <v/>
      </c>
      <c r="AA59" s="477" t="str">
        <f>'Rekenblad 1'!G195</f>
        <v/>
      </c>
      <c r="AB59" s="477" t="str">
        <f>'Rekenblad 1'!H195</f>
        <v/>
      </c>
      <c r="AC59" s="477" t="str">
        <f>'Rekenblad 1'!I195</f>
        <v/>
      </c>
      <c r="AD59" s="477" t="str">
        <f>'Rekenblad 1'!J195</f>
        <v/>
      </c>
      <c r="AE59" s="477" t="str">
        <f>'Rekenblad 1'!K195</f>
        <v/>
      </c>
      <c r="AF59" s="477" t="str">
        <f>'Rekenblad 1'!L195</f>
        <v/>
      </c>
      <c r="AG59" s="477" t="str">
        <f>'Rekenblad 1'!M195</f>
        <v/>
      </c>
      <c r="AH59" s="477" t="str">
        <f>'Rekenblad 1'!N195</f>
        <v/>
      </c>
      <c r="AI59" s="477" t="str">
        <f>'Rekenblad 1'!O195</f>
        <v/>
      </c>
      <c r="AJ59" s="477" t="str">
        <f>'Rekenblad 1'!P195</f>
        <v/>
      </c>
      <c r="AK59" s="477" t="str">
        <f>'Rekenblad 1'!Q195</f>
        <v/>
      </c>
      <c r="AL59" s="477" t="str">
        <f>'Rekenblad 1'!R195</f>
        <v/>
      </c>
      <c r="AM59" s="477" t="str">
        <f>'Rekenblad 1'!S195</f>
        <v/>
      </c>
      <c r="AN59" s="477" t="str">
        <f>'Rekenblad 1'!T195</f>
        <v/>
      </c>
      <c r="AO59" s="477" t="str">
        <f>'Rekenblad 1'!U195</f>
        <v/>
      </c>
      <c r="AP59" s="477" t="str">
        <f>'Rekenblad 1'!V195</f>
        <v/>
      </c>
      <c r="AQ59" s="477" t="str">
        <f>'Rekenblad 1'!W195</f>
        <v/>
      </c>
    </row>
    <row r="60" spans="1:43" ht="12" customHeight="1" x14ac:dyDescent="0.2">
      <c r="A60" s="443"/>
      <c r="B60" s="443"/>
      <c r="C60" s="443"/>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row>
    <row r="61" spans="1:43" ht="12" customHeight="1" x14ac:dyDescent="0.2">
      <c r="A61" s="443"/>
      <c r="B61" s="443"/>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row>
    <row r="62" spans="1:43" ht="12" customHeight="1" x14ac:dyDescent="0.2">
      <c r="A62" s="469"/>
      <c r="B62" s="469"/>
      <c r="C62" s="451" t="s">
        <v>17</v>
      </c>
      <c r="D62" s="451" t="str">
        <f>D18</f>
        <v/>
      </c>
      <c r="E62" s="451" t="str">
        <f t="shared" ref="E62:W62" si="1">E18</f>
        <v/>
      </c>
      <c r="F62" s="451" t="str">
        <f t="shared" si="1"/>
        <v/>
      </c>
      <c r="G62" s="451" t="str">
        <f t="shared" si="1"/>
        <v/>
      </c>
      <c r="H62" s="451" t="str">
        <f t="shared" si="1"/>
        <v/>
      </c>
      <c r="I62" s="451" t="str">
        <f t="shared" si="1"/>
        <v/>
      </c>
      <c r="J62" s="451" t="str">
        <f t="shared" si="1"/>
        <v/>
      </c>
      <c r="K62" s="451" t="str">
        <f t="shared" si="1"/>
        <v/>
      </c>
      <c r="L62" s="451" t="str">
        <f t="shared" si="1"/>
        <v/>
      </c>
      <c r="M62" s="451" t="str">
        <f t="shared" si="1"/>
        <v/>
      </c>
      <c r="N62" s="451" t="str">
        <f t="shared" si="1"/>
        <v/>
      </c>
      <c r="O62" s="451" t="str">
        <f t="shared" si="1"/>
        <v/>
      </c>
      <c r="P62" s="451" t="str">
        <f t="shared" si="1"/>
        <v/>
      </c>
      <c r="Q62" s="451" t="str">
        <f t="shared" si="1"/>
        <v/>
      </c>
      <c r="R62" s="451" t="str">
        <f t="shared" si="1"/>
        <v/>
      </c>
      <c r="S62" s="451" t="str">
        <f t="shared" si="1"/>
        <v/>
      </c>
      <c r="T62" s="451" t="str">
        <f t="shared" si="1"/>
        <v/>
      </c>
      <c r="U62" s="451" t="str">
        <f t="shared" si="1"/>
        <v/>
      </c>
      <c r="V62" s="451" t="str">
        <f t="shared" si="1"/>
        <v/>
      </c>
      <c r="W62" s="451" t="str">
        <f t="shared" si="1"/>
        <v/>
      </c>
      <c r="X62" s="443"/>
      <c r="Y62" s="443"/>
      <c r="Z62" s="443"/>
      <c r="AA62" s="443"/>
      <c r="AB62" s="443"/>
      <c r="AC62" s="443"/>
      <c r="AD62" s="443"/>
      <c r="AE62" s="443"/>
      <c r="AF62" s="443"/>
      <c r="AG62" s="443"/>
      <c r="AH62" s="443"/>
      <c r="AI62" s="443"/>
      <c r="AJ62" s="443"/>
      <c r="AK62" s="443"/>
      <c r="AL62" s="443"/>
      <c r="AM62" s="443"/>
      <c r="AN62" s="443"/>
      <c r="AO62" s="443"/>
      <c r="AP62" s="443"/>
      <c r="AQ62" s="443"/>
    </row>
    <row r="63" spans="1:43" ht="12" customHeight="1" x14ac:dyDescent="0.2">
      <c r="A63" s="441">
        <v>1</v>
      </c>
      <c r="B63" s="447">
        <v>1</v>
      </c>
      <c r="C63" s="482" t="str">
        <f>IF(ISNUMBER(SMALL($D$20:$W$59,B63)),SMALL($D$20:$W$59,B63),"")</f>
        <v/>
      </c>
      <c r="D63" s="458" t="str">
        <f>IF(ISNUMBER(D$18),IF(ISNUMBER($C63),IF(ISNUMBER(VLOOKUP($C63,D$20:$AQ$59,21,0)),VLOOKUP($C63,D$20:$AQ$59,21,0),0),""),"")</f>
        <v/>
      </c>
      <c r="E63" s="458" t="str">
        <f>IF(ISNUMBER(E$18),IF(ISNUMBER($C63),IF(ISNUMBER(VLOOKUP($C63,E$20:$AQ$59,21,0)),VLOOKUP($C63,E$20:$AQ$59,21,0),0),""),"")</f>
        <v/>
      </c>
      <c r="F63" s="458" t="str">
        <f>IF(ISNUMBER(F$18),IF(ISNUMBER($C63),IF(ISNUMBER(VLOOKUP($C63,F$20:$AQ$59,21,0)),VLOOKUP($C63,F$20:$AQ$59,21,0),0),""),"")</f>
        <v/>
      </c>
      <c r="G63" s="458" t="str">
        <f>IF(ISNUMBER(G$18),IF(ISNUMBER($C63),IF(ISNUMBER(VLOOKUP($C63,G$20:$AQ$59,21,0)),VLOOKUP($C63,G$20:$AQ$59,21,0),0),""),"")</f>
        <v/>
      </c>
      <c r="H63" s="458" t="str">
        <f>IF(ISNUMBER(H$18),IF(ISNUMBER($C63),IF(ISNUMBER(VLOOKUP($C63,H$20:$AQ$59,21,0)),VLOOKUP($C63,H$20:$AQ$59,21,0),0),""),"")</f>
        <v/>
      </c>
      <c r="I63" s="458" t="str">
        <f>IF(ISNUMBER(I$18),IF(ISNUMBER($C63),IF(ISNUMBER(VLOOKUP($C63,I$20:$AQ$59,21,0)),VLOOKUP($C63,I$20:$AQ$59,21,0),0),""),"")</f>
        <v/>
      </c>
      <c r="J63" s="458" t="str">
        <f>IF(ISNUMBER(J$18),IF(ISNUMBER($C63),IF(ISNUMBER(VLOOKUP($C63,J$20:$AQ$59,21,0)),VLOOKUP($C63,J$20:$AQ$59,21,0),0),""),"")</f>
        <v/>
      </c>
      <c r="K63" s="458" t="str">
        <f>IF(ISNUMBER(K$18),IF(ISNUMBER($C63),IF(ISNUMBER(VLOOKUP($C63,K$20:$AQ$59,21,0)),VLOOKUP($C63,K$20:$AQ$59,21,0),0),""),"")</f>
        <v/>
      </c>
      <c r="L63" s="458" t="str">
        <f>IF(ISNUMBER(L$18),IF(ISNUMBER($C63),IF(ISNUMBER(VLOOKUP($C63,L$20:$AQ$59,21,0)),VLOOKUP($C63,L$20:$AQ$59,21,0),0),""),"")</f>
        <v/>
      </c>
      <c r="M63" s="458" t="str">
        <f>IF(ISNUMBER(M$18),IF(ISNUMBER($C63),IF(ISNUMBER(VLOOKUP($C63,M$20:$AQ$59,21,0)),VLOOKUP($C63,M$20:$AQ$59,21,0),0),""),"")</f>
        <v/>
      </c>
      <c r="N63" s="458" t="str">
        <f>IF(ISNUMBER(N$18),IF(ISNUMBER($C63),IF(ISNUMBER(VLOOKUP($C63,N$20:$AQ$59,21,0)),VLOOKUP($C63,N$20:$AQ$59,21,0),0),""),"")</f>
        <v/>
      </c>
      <c r="O63" s="458" t="str">
        <f>IF(ISNUMBER(O$18),IF(ISNUMBER($C63),IF(ISNUMBER(VLOOKUP($C63,O$20:$AQ$59,21,0)),VLOOKUP($C63,O$20:$AQ$59,21,0),0),""),"")</f>
        <v/>
      </c>
      <c r="P63" s="458" t="str">
        <f>IF(ISNUMBER(P$18),IF(ISNUMBER($C63),IF(ISNUMBER(VLOOKUP($C63,P$20:$AQ$59,21,0)),VLOOKUP($C63,P$20:$AQ$59,21,0),0),""),"")</f>
        <v/>
      </c>
      <c r="Q63" s="458" t="str">
        <f>IF(ISNUMBER(Q$18),IF(ISNUMBER($C63),IF(ISNUMBER(VLOOKUP($C63,Q$20:$AQ$59,21,0)),VLOOKUP($C63,Q$20:$AQ$59,21,0),0),""),"")</f>
        <v/>
      </c>
      <c r="R63" s="458" t="str">
        <f>IF(ISNUMBER(R$18),IF(ISNUMBER($C63),IF(ISNUMBER(VLOOKUP($C63,R$20:$AQ$59,21,0)),VLOOKUP($C63,R$20:$AQ$59,21,0),0),""),"")</f>
        <v/>
      </c>
      <c r="S63" s="458" t="str">
        <f>IF(ISNUMBER(S$18),IF(ISNUMBER($C63),IF(ISNUMBER(VLOOKUP($C63,S$20:$AQ$59,21,0)),VLOOKUP($C63,S$20:$AQ$59,21,0),0),""),"")</f>
        <v/>
      </c>
      <c r="T63" s="458" t="str">
        <f>IF(ISNUMBER(T$18),IF(ISNUMBER($C63),IF(ISNUMBER(VLOOKUP($C63,T$20:$AQ$59,21,0)),VLOOKUP($C63,T$20:$AQ$59,21,0),0),""),"")</f>
        <v/>
      </c>
      <c r="U63" s="458" t="str">
        <f>IF(ISNUMBER(U$18),IF(ISNUMBER($C63),IF(ISNUMBER(VLOOKUP($C63,U$20:$AQ$59,21,0)),VLOOKUP($C63,U$20:$AQ$59,21,0),0),""),"")</f>
        <v/>
      </c>
      <c r="V63" s="458" t="str">
        <f>IF(ISNUMBER(V$18),IF(ISNUMBER($C63),IF(ISNUMBER(VLOOKUP($C63,V$20:$AQ$59,21,0)),VLOOKUP($C63,V$20:$AQ$59,21,0),0),""),"")</f>
        <v/>
      </c>
      <c r="W63" s="458" t="str">
        <f>IF(ISNUMBER(W$18),IF(ISNUMBER($C63),IF(ISNUMBER(VLOOKUP($C63,W$20:$AQ$59,21,0)),VLOOKUP($C63,W$20:$AQ$59,21,0),0),""),"")</f>
        <v/>
      </c>
      <c r="X63" s="443"/>
      <c r="Y63" s="443"/>
      <c r="Z63" s="443"/>
      <c r="AA63" s="443"/>
      <c r="AB63" s="443"/>
      <c r="AC63" s="443"/>
      <c r="AD63" s="443"/>
      <c r="AE63" s="443"/>
      <c r="AF63" s="443"/>
      <c r="AG63" s="443"/>
      <c r="AH63" s="443"/>
      <c r="AI63" s="443"/>
      <c r="AJ63" s="443"/>
      <c r="AK63" s="443"/>
      <c r="AL63" s="443"/>
      <c r="AM63" s="443"/>
      <c r="AN63" s="443"/>
      <c r="AO63" s="443"/>
      <c r="AP63" s="443"/>
      <c r="AQ63" s="443"/>
    </row>
    <row r="64" spans="1:43" ht="12" customHeight="1" x14ac:dyDescent="0.2">
      <c r="A64" s="441">
        <v>2</v>
      </c>
      <c r="B64" s="470" t="str">
        <f>IF(ISNUMBER(C63),B63+COUNTIF($D$20:$W$59,C63),"")</f>
        <v/>
      </c>
      <c r="C64" s="482" t="str">
        <f>IF(ISNUMBER(SMALL($D$20:$W$59,B64)),SMALL($D$20:$W$59,B64),"")</f>
        <v/>
      </c>
      <c r="D64" s="458" t="str">
        <f>IF(ISNUMBER(D$18),IF(ISNUMBER($C64),IF(ISNUMBER(VLOOKUP($C64,D$20:$AQ$59,21,0)),VLOOKUP($C64,D$20:$AQ$59,21,0),0),""),"")</f>
        <v/>
      </c>
      <c r="E64" s="458" t="str">
        <f>IF(ISNUMBER(E$18),IF(ISNUMBER($C64),IF(ISNUMBER(VLOOKUP($C64,E$20:$AQ$59,21,0)),VLOOKUP($C64,E$20:$AQ$59,21,0),0),""),"")</f>
        <v/>
      </c>
      <c r="F64" s="458" t="str">
        <f>IF(ISNUMBER(F$18),IF(ISNUMBER($C64),IF(ISNUMBER(VLOOKUP($C64,F$20:$AQ$59,21,0)),VLOOKUP($C64,F$20:$AQ$59,21,0),0),""),"")</f>
        <v/>
      </c>
      <c r="G64" s="458" t="str">
        <f>IF(ISNUMBER(G$18),IF(ISNUMBER($C64),IF(ISNUMBER(VLOOKUP($C64,G$20:$AQ$59,21,0)),VLOOKUP($C64,G$20:$AQ$59,21,0),0),""),"")</f>
        <v/>
      </c>
      <c r="H64" s="458" t="str">
        <f>IF(ISNUMBER(H$18),IF(ISNUMBER($C64),IF(ISNUMBER(VLOOKUP($C64,H$20:$AQ$59,21,0)),VLOOKUP($C64,H$20:$AQ$59,21,0),0),""),"")</f>
        <v/>
      </c>
      <c r="I64" s="458" t="str">
        <f>IF(ISNUMBER(I$18),IF(ISNUMBER($C64),IF(ISNUMBER(VLOOKUP($C64,I$20:$AQ$59,21,0)),VLOOKUP($C64,I$20:$AQ$59,21,0),0),""),"")</f>
        <v/>
      </c>
      <c r="J64" s="458" t="str">
        <f>IF(ISNUMBER(J$18),IF(ISNUMBER($C64),IF(ISNUMBER(VLOOKUP($C64,J$20:$AQ$59,21,0)),VLOOKUP($C64,J$20:$AQ$59,21,0),0),""),"")</f>
        <v/>
      </c>
      <c r="K64" s="458" t="str">
        <f>IF(ISNUMBER(K$18),IF(ISNUMBER($C64),IF(ISNUMBER(VLOOKUP($C64,K$20:$AQ$59,21,0)),VLOOKUP($C64,K$20:$AQ$59,21,0),0),""),"")</f>
        <v/>
      </c>
      <c r="L64" s="458" t="str">
        <f>IF(ISNUMBER(L$18),IF(ISNUMBER($C64),IF(ISNUMBER(VLOOKUP($C64,L$20:$AQ$59,21,0)),VLOOKUP($C64,L$20:$AQ$59,21,0),0),""),"")</f>
        <v/>
      </c>
      <c r="M64" s="458" t="str">
        <f>IF(ISNUMBER(M$18),IF(ISNUMBER($C64),IF(ISNUMBER(VLOOKUP($C64,M$20:$AQ$59,21,0)),VLOOKUP($C64,M$20:$AQ$59,21,0),0),""),"")</f>
        <v/>
      </c>
      <c r="N64" s="458" t="str">
        <f>IF(ISNUMBER(N$18),IF(ISNUMBER($C64),IF(ISNUMBER(VLOOKUP($C64,N$20:$AQ$59,21,0)),VLOOKUP($C64,N$20:$AQ$59,21,0),0),""),"")</f>
        <v/>
      </c>
      <c r="O64" s="458" t="str">
        <f>IF(ISNUMBER(O$18),IF(ISNUMBER($C64),IF(ISNUMBER(VLOOKUP($C64,O$20:$AQ$59,21,0)),VLOOKUP($C64,O$20:$AQ$59,21,0),0),""),"")</f>
        <v/>
      </c>
      <c r="P64" s="458" t="str">
        <f>IF(ISNUMBER(P$18),IF(ISNUMBER($C64),IF(ISNUMBER(VLOOKUP($C64,P$20:$AQ$59,21,0)),VLOOKUP($C64,P$20:$AQ$59,21,0),0),""),"")</f>
        <v/>
      </c>
      <c r="Q64" s="458" t="str">
        <f>IF(ISNUMBER(Q$18),IF(ISNUMBER($C64),IF(ISNUMBER(VLOOKUP($C64,Q$20:$AQ$59,21,0)),VLOOKUP($C64,Q$20:$AQ$59,21,0),0),""),"")</f>
        <v/>
      </c>
      <c r="R64" s="458" t="str">
        <f>IF(ISNUMBER(R$18),IF(ISNUMBER($C64),IF(ISNUMBER(VLOOKUP($C64,R$20:$AQ$59,21,0)),VLOOKUP($C64,R$20:$AQ$59,21,0),0),""),"")</f>
        <v/>
      </c>
      <c r="S64" s="458" t="str">
        <f>IF(ISNUMBER(S$18),IF(ISNUMBER($C64),IF(ISNUMBER(VLOOKUP($C64,S$20:$AQ$59,21,0)),VLOOKUP($C64,S$20:$AQ$59,21,0),0),""),"")</f>
        <v/>
      </c>
      <c r="T64" s="458" t="str">
        <f>IF(ISNUMBER(T$18),IF(ISNUMBER($C64),IF(ISNUMBER(VLOOKUP($C64,T$20:$AQ$59,21,0)),VLOOKUP($C64,T$20:$AQ$59,21,0),0),""),"")</f>
        <v/>
      </c>
      <c r="U64" s="458" t="str">
        <f>IF(ISNUMBER(U$18),IF(ISNUMBER($C64),IF(ISNUMBER(VLOOKUP($C64,U$20:$AQ$59,21,0)),VLOOKUP($C64,U$20:$AQ$59,21,0),0),""),"")</f>
        <v/>
      </c>
      <c r="V64" s="458" t="str">
        <f>IF(ISNUMBER(V$18),IF(ISNUMBER($C64),IF(ISNUMBER(VLOOKUP($C64,V$20:$AQ$59,21,0)),VLOOKUP($C64,V$20:$AQ$59,21,0),0),""),"")</f>
        <v/>
      </c>
      <c r="W64" s="458" t="str">
        <f>IF(ISNUMBER(W$18),IF(ISNUMBER($C64),IF(ISNUMBER(VLOOKUP($C64,W$20:$AQ$59,21,0)),VLOOKUP($C64,W$20:$AQ$59,21,0),0),""),"")</f>
        <v/>
      </c>
      <c r="X64" s="443"/>
      <c r="Y64" s="443"/>
      <c r="Z64" s="443"/>
      <c r="AA64" s="443"/>
      <c r="AB64" s="443"/>
      <c r="AC64" s="443"/>
      <c r="AD64" s="443"/>
      <c r="AE64" s="443"/>
      <c r="AF64" s="443"/>
      <c r="AG64" s="443"/>
      <c r="AH64" s="443"/>
      <c r="AI64" s="443"/>
      <c r="AJ64" s="443"/>
      <c r="AK64" s="443"/>
      <c r="AL64" s="443"/>
      <c r="AM64" s="443"/>
      <c r="AN64" s="443"/>
      <c r="AO64" s="443"/>
      <c r="AP64" s="443"/>
      <c r="AQ64" s="443"/>
    </row>
    <row r="65" spans="1:43" ht="12" customHeight="1" x14ac:dyDescent="0.2">
      <c r="A65" s="441">
        <v>3</v>
      </c>
      <c r="B65" s="470" t="str">
        <f t="shared" ref="B65:B102" si="2">IF(ISNUMBER(C64),B64+COUNTIF($D$20:$W$59,C64),"")</f>
        <v/>
      </c>
      <c r="C65" s="482" t="str">
        <f t="shared" ref="C65:C102" si="3">IF(ISNUMBER(SMALL($D$20:$W$59,B65)),SMALL($D$20:$W$59,B65),"")</f>
        <v/>
      </c>
      <c r="D65" s="458" t="str">
        <f>IF(ISNUMBER(D$18),IF(ISNUMBER($C65),IF(ISNUMBER(VLOOKUP($C65,D$20:$AQ$59,21,0)),VLOOKUP($C65,D$20:$AQ$59,21,0),0),""),"")</f>
        <v/>
      </c>
      <c r="E65" s="458" t="str">
        <f>IF(ISNUMBER(E$18),IF(ISNUMBER($C65),IF(ISNUMBER(VLOOKUP($C65,E$20:$AQ$59,21,0)),VLOOKUP($C65,E$20:$AQ$59,21,0),0),""),"")</f>
        <v/>
      </c>
      <c r="F65" s="458" t="str">
        <f>IF(ISNUMBER(F$18),IF(ISNUMBER($C65),IF(ISNUMBER(VLOOKUP($C65,F$20:$AQ$59,21,0)),VLOOKUP($C65,F$20:$AQ$59,21,0),0),""),"")</f>
        <v/>
      </c>
      <c r="G65" s="458" t="str">
        <f>IF(ISNUMBER(G$18),IF(ISNUMBER($C65),IF(ISNUMBER(VLOOKUP($C65,G$20:$AQ$59,21,0)),VLOOKUP($C65,G$20:$AQ$59,21,0),0),""),"")</f>
        <v/>
      </c>
      <c r="H65" s="458" t="str">
        <f>IF(ISNUMBER(H$18),IF(ISNUMBER($C65),IF(ISNUMBER(VLOOKUP($C65,H$20:$AQ$59,21,0)),VLOOKUP($C65,H$20:$AQ$59,21,0),0),""),"")</f>
        <v/>
      </c>
      <c r="I65" s="458" t="str">
        <f>IF(ISNUMBER(I$18),IF(ISNUMBER($C65),IF(ISNUMBER(VLOOKUP($C65,I$20:$AQ$59,21,0)),VLOOKUP($C65,I$20:$AQ$59,21,0),0),""),"")</f>
        <v/>
      </c>
      <c r="J65" s="458" t="str">
        <f>IF(ISNUMBER(J$18),IF(ISNUMBER($C65),IF(ISNUMBER(VLOOKUP($C65,J$20:$AQ$59,21,0)),VLOOKUP($C65,J$20:$AQ$59,21,0),0),""),"")</f>
        <v/>
      </c>
      <c r="K65" s="458" t="str">
        <f>IF(ISNUMBER(K$18),IF(ISNUMBER($C65),IF(ISNUMBER(VLOOKUP($C65,K$20:$AQ$59,21,0)),VLOOKUP($C65,K$20:$AQ$59,21,0),0),""),"")</f>
        <v/>
      </c>
      <c r="L65" s="458" t="str">
        <f>IF(ISNUMBER(L$18),IF(ISNUMBER($C65),IF(ISNUMBER(VLOOKUP($C65,L$20:$AQ$59,21,0)),VLOOKUP($C65,L$20:$AQ$59,21,0),0),""),"")</f>
        <v/>
      </c>
      <c r="M65" s="458" t="str">
        <f>IF(ISNUMBER(M$18),IF(ISNUMBER($C65),IF(ISNUMBER(VLOOKUP($C65,M$20:$AQ$59,21,0)),VLOOKUP($C65,M$20:$AQ$59,21,0),0),""),"")</f>
        <v/>
      </c>
      <c r="N65" s="458" t="str">
        <f>IF(ISNUMBER(N$18),IF(ISNUMBER($C65),IF(ISNUMBER(VLOOKUP($C65,N$20:$AQ$59,21,0)),VLOOKUP($C65,N$20:$AQ$59,21,0),0),""),"")</f>
        <v/>
      </c>
      <c r="O65" s="458" t="str">
        <f>IF(ISNUMBER(O$18),IF(ISNUMBER($C65),IF(ISNUMBER(VLOOKUP($C65,O$20:$AQ$59,21,0)),VLOOKUP($C65,O$20:$AQ$59,21,0),0),""),"")</f>
        <v/>
      </c>
      <c r="P65" s="458" t="str">
        <f>IF(ISNUMBER(P$18),IF(ISNUMBER($C65),IF(ISNUMBER(VLOOKUP($C65,P$20:$AQ$59,21,0)),VLOOKUP($C65,P$20:$AQ$59,21,0),0),""),"")</f>
        <v/>
      </c>
      <c r="Q65" s="458" t="str">
        <f>IF(ISNUMBER(Q$18),IF(ISNUMBER($C65),IF(ISNUMBER(VLOOKUP($C65,Q$20:$AQ$59,21,0)),VLOOKUP($C65,Q$20:$AQ$59,21,0),0),""),"")</f>
        <v/>
      </c>
      <c r="R65" s="458" t="str">
        <f>IF(ISNUMBER(R$18),IF(ISNUMBER($C65),IF(ISNUMBER(VLOOKUP($C65,R$20:$AQ$59,21,0)),VLOOKUP($C65,R$20:$AQ$59,21,0),0),""),"")</f>
        <v/>
      </c>
      <c r="S65" s="458" t="str">
        <f>IF(ISNUMBER(S$18),IF(ISNUMBER($C65),IF(ISNUMBER(VLOOKUP($C65,S$20:$AQ$59,21,0)),VLOOKUP($C65,S$20:$AQ$59,21,0),0),""),"")</f>
        <v/>
      </c>
      <c r="T65" s="458" t="str">
        <f>IF(ISNUMBER(T$18),IF(ISNUMBER($C65),IF(ISNUMBER(VLOOKUP($C65,T$20:$AQ$59,21,0)),VLOOKUP($C65,T$20:$AQ$59,21,0),0),""),"")</f>
        <v/>
      </c>
      <c r="U65" s="458" t="str">
        <f>IF(ISNUMBER(U$18),IF(ISNUMBER($C65),IF(ISNUMBER(VLOOKUP($C65,U$20:$AQ$59,21,0)),VLOOKUP($C65,U$20:$AQ$59,21,0),0),""),"")</f>
        <v/>
      </c>
      <c r="V65" s="458" t="str">
        <f>IF(ISNUMBER(V$18),IF(ISNUMBER($C65),IF(ISNUMBER(VLOOKUP($C65,V$20:$AQ$59,21,0)),VLOOKUP($C65,V$20:$AQ$59,21,0),0),""),"")</f>
        <v/>
      </c>
      <c r="W65" s="458" t="str">
        <f>IF(ISNUMBER(W$18),IF(ISNUMBER($C65),IF(ISNUMBER(VLOOKUP($C65,W$20:$AQ$59,21,0)),VLOOKUP($C65,W$20:$AQ$59,21,0),0),""),"")</f>
        <v/>
      </c>
      <c r="X65" s="443"/>
      <c r="Y65" s="443"/>
      <c r="Z65" s="443"/>
      <c r="AA65" s="443"/>
      <c r="AB65" s="443"/>
      <c r="AC65" s="443"/>
      <c r="AD65" s="443"/>
      <c r="AE65" s="443"/>
      <c r="AF65" s="443"/>
      <c r="AG65" s="443"/>
      <c r="AH65" s="443"/>
      <c r="AI65" s="443"/>
      <c r="AJ65" s="443"/>
      <c r="AK65" s="443"/>
      <c r="AL65" s="443"/>
      <c r="AM65" s="443"/>
      <c r="AN65" s="443"/>
      <c r="AO65" s="443"/>
      <c r="AP65" s="443"/>
      <c r="AQ65" s="443"/>
    </row>
    <row r="66" spans="1:43" ht="12" customHeight="1" x14ac:dyDescent="0.2">
      <c r="A66" s="441">
        <v>4</v>
      </c>
      <c r="B66" s="470" t="str">
        <f t="shared" si="2"/>
        <v/>
      </c>
      <c r="C66" s="482" t="str">
        <f t="shared" si="3"/>
        <v/>
      </c>
      <c r="D66" s="458" t="str">
        <f>IF(ISNUMBER(D$18),IF(ISNUMBER($C66),IF(ISNUMBER(VLOOKUP($C66,D$20:$AQ$59,21,0)),VLOOKUP($C66,D$20:$AQ$59,21,0),0),""),"")</f>
        <v/>
      </c>
      <c r="E66" s="458" t="str">
        <f>IF(ISNUMBER(E$18),IF(ISNUMBER($C66),IF(ISNUMBER(VLOOKUP($C66,E$20:$AQ$59,21,0)),VLOOKUP($C66,E$20:$AQ$59,21,0),0),""),"")</f>
        <v/>
      </c>
      <c r="F66" s="458" t="str">
        <f>IF(ISNUMBER(F$18),IF(ISNUMBER($C66),IF(ISNUMBER(VLOOKUP($C66,F$20:$AQ$59,21,0)),VLOOKUP($C66,F$20:$AQ$59,21,0),0),""),"")</f>
        <v/>
      </c>
      <c r="G66" s="458" t="str">
        <f>IF(ISNUMBER(G$18),IF(ISNUMBER($C66),IF(ISNUMBER(VLOOKUP($C66,G$20:$AQ$59,21,0)),VLOOKUP($C66,G$20:$AQ$59,21,0),0),""),"")</f>
        <v/>
      </c>
      <c r="H66" s="458" t="str">
        <f>IF(ISNUMBER(H$18),IF(ISNUMBER($C66),IF(ISNUMBER(VLOOKUP($C66,H$20:$AQ$59,21,0)),VLOOKUP($C66,H$20:$AQ$59,21,0),0),""),"")</f>
        <v/>
      </c>
      <c r="I66" s="458" t="str">
        <f>IF(ISNUMBER(I$18),IF(ISNUMBER($C66),IF(ISNUMBER(VLOOKUP($C66,I$20:$AQ$59,21,0)),VLOOKUP($C66,I$20:$AQ$59,21,0),0),""),"")</f>
        <v/>
      </c>
      <c r="J66" s="458" t="str">
        <f>IF(ISNUMBER(J$18),IF(ISNUMBER($C66),IF(ISNUMBER(VLOOKUP($C66,J$20:$AQ$59,21,0)),VLOOKUP($C66,J$20:$AQ$59,21,0),0),""),"")</f>
        <v/>
      </c>
      <c r="K66" s="458" t="str">
        <f>IF(ISNUMBER(K$18),IF(ISNUMBER($C66),IF(ISNUMBER(VLOOKUP($C66,K$20:$AQ$59,21,0)),VLOOKUP($C66,K$20:$AQ$59,21,0),0),""),"")</f>
        <v/>
      </c>
      <c r="L66" s="458" t="str">
        <f>IF(ISNUMBER(L$18),IF(ISNUMBER($C66),IF(ISNUMBER(VLOOKUP($C66,L$20:$AQ$59,21,0)),VLOOKUP($C66,L$20:$AQ$59,21,0),0),""),"")</f>
        <v/>
      </c>
      <c r="M66" s="458" t="str">
        <f>IF(ISNUMBER(M$18),IF(ISNUMBER($C66),IF(ISNUMBER(VLOOKUP($C66,M$20:$AQ$59,21,0)),VLOOKUP($C66,M$20:$AQ$59,21,0),0),""),"")</f>
        <v/>
      </c>
      <c r="N66" s="458" t="str">
        <f>IF(ISNUMBER(N$18),IF(ISNUMBER($C66),IF(ISNUMBER(VLOOKUP($C66,N$20:$AQ$59,21,0)),VLOOKUP($C66,N$20:$AQ$59,21,0),0),""),"")</f>
        <v/>
      </c>
      <c r="O66" s="458" t="str">
        <f>IF(ISNUMBER(O$18),IF(ISNUMBER($C66),IF(ISNUMBER(VLOOKUP($C66,O$20:$AQ$59,21,0)),VLOOKUP($C66,O$20:$AQ$59,21,0),0),""),"")</f>
        <v/>
      </c>
      <c r="P66" s="458" t="str">
        <f>IF(ISNUMBER(P$18),IF(ISNUMBER($C66),IF(ISNUMBER(VLOOKUP($C66,P$20:$AQ$59,21,0)),VLOOKUP($C66,P$20:$AQ$59,21,0),0),""),"")</f>
        <v/>
      </c>
      <c r="Q66" s="458" t="str">
        <f>IF(ISNUMBER(Q$18),IF(ISNUMBER($C66),IF(ISNUMBER(VLOOKUP($C66,Q$20:$AQ$59,21,0)),VLOOKUP($C66,Q$20:$AQ$59,21,0),0),""),"")</f>
        <v/>
      </c>
      <c r="R66" s="458" t="str">
        <f>IF(ISNUMBER(R$18),IF(ISNUMBER($C66),IF(ISNUMBER(VLOOKUP($C66,R$20:$AQ$59,21,0)),VLOOKUP($C66,R$20:$AQ$59,21,0),0),""),"")</f>
        <v/>
      </c>
      <c r="S66" s="458" t="str">
        <f>IF(ISNUMBER(S$18),IF(ISNUMBER($C66),IF(ISNUMBER(VLOOKUP($C66,S$20:$AQ$59,21,0)),VLOOKUP($C66,S$20:$AQ$59,21,0),0),""),"")</f>
        <v/>
      </c>
      <c r="T66" s="458" t="str">
        <f>IF(ISNUMBER(T$18),IF(ISNUMBER($C66),IF(ISNUMBER(VLOOKUP($C66,T$20:$AQ$59,21,0)),VLOOKUP($C66,T$20:$AQ$59,21,0),0),""),"")</f>
        <v/>
      </c>
      <c r="U66" s="458" t="str">
        <f>IF(ISNUMBER(U$18),IF(ISNUMBER($C66),IF(ISNUMBER(VLOOKUP($C66,U$20:$AQ$59,21,0)),VLOOKUP($C66,U$20:$AQ$59,21,0),0),""),"")</f>
        <v/>
      </c>
      <c r="V66" s="458" t="str">
        <f>IF(ISNUMBER(V$18),IF(ISNUMBER($C66),IF(ISNUMBER(VLOOKUP($C66,V$20:$AQ$59,21,0)),VLOOKUP($C66,V$20:$AQ$59,21,0),0),""),"")</f>
        <v/>
      </c>
      <c r="W66" s="458" t="str">
        <f>IF(ISNUMBER(W$18),IF(ISNUMBER($C66),IF(ISNUMBER(VLOOKUP($C66,W$20:$AQ$59,21,0)),VLOOKUP($C66,W$20:$AQ$59,21,0),0),""),"")</f>
        <v/>
      </c>
      <c r="X66" s="443"/>
      <c r="Y66" s="443"/>
      <c r="Z66" s="443"/>
      <c r="AA66" s="443"/>
      <c r="AB66" s="443"/>
      <c r="AC66" s="443"/>
      <c r="AD66" s="443"/>
      <c r="AE66" s="443"/>
      <c r="AF66" s="443"/>
      <c r="AG66" s="443"/>
      <c r="AH66" s="443"/>
      <c r="AI66" s="443"/>
      <c r="AJ66" s="443"/>
      <c r="AK66" s="443"/>
      <c r="AL66" s="443"/>
      <c r="AM66" s="443"/>
      <c r="AN66" s="443"/>
      <c r="AO66" s="443"/>
      <c r="AP66" s="443"/>
      <c r="AQ66" s="443"/>
    </row>
    <row r="67" spans="1:43" ht="12" customHeight="1" x14ac:dyDescent="0.2">
      <c r="A67" s="441">
        <v>5</v>
      </c>
      <c r="B67" s="470" t="str">
        <f t="shared" si="2"/>
        <v/>
      </c>
      <c r="C67" s="482" t="str">
        <f t="shared" si="3"/>
        <v/>
      </c>
      <c r="D67" s="458" t="str">
        <f>IF(ISNUMBER(D$18),IF(ISNUMBER($C67),IF(ISNUMBER(VLOOKUP($C67,D$20:$AQ$59,21,0)),VLOOKUP($C67,D$20:$AQ$59,21,0),0),""),"")</f>
        <v/>
      </c>
      <c r="E67" s="458" t="str">
        <f>IF(ISNUMBER(E$18),IF(ISNUMBER($C67),IF(ISNUMBER(VLOOKUP($C67,E$20:$AQ$59,21,0)),VLOOKUP($C67,E$20:$AQ$59,21,0),0),""),"")</f>
        <v/>
      </c>
      <c r="F67" s="458" t="str">
        <f>IF(ISNUMBER(F$18),IF(ISNUMBER($C67),IF(ISNUMBER(VLOOKUP($C67,F$20:$AQ$59,21,0)),VLOOKUP($C67,F$20:$AQ$59,21,0),0),""),"")</f>
        <v/>
      </c>
      <c r="G67" s="458" t="str">
        <f>IF(ISNUMBER(G$18),IF(ISNUMBER($C67),IF(ISNUMBER(VLOOKUP($C67,G$20:$AQ$59,21,0)),VLOOKUP($C67,G$20:$AQ$59,21,0),0),""),"")</f>
        <v/>
      </c>
      <c r="H67" s="458" t="str">
        <f>IF(ISNUMBER(H$18),IF(ISNUMBER($C67),IF(ISNUMBER(VLOOKUP($C67,H$20:$AQ$59,21,0)),VLOOKUP($C67,H$20:$AQ$59,21,0),0),""),"")</f>
        <v/>
      </c>
      <c r="I67" s="458" t="str">
        <f>IF(ISNUMBER(I$18),IF(ISNUMBER($C67),IF(ISNUMBER(VLOOKUP($C67,I$20:$AQ$59,21,0)),VLOOKUP($C67,I$20:$AQ$59,21,0),0),""),"")</f>
        <v/>
      </c>
      <c r="J67" s="458" t="str">
        <f>IF(ISNUMBER(J$18),IF(ISNUMBER($C67),IF(ISNUMBER(VLOOKUP($C67,J$20:$AQ$59,21,0)),VLOOKUP($C67,J$20:$AQ$59,21,0),0),""),"")</f>
        <v/>
      </c>
      <c r="K67" s="458" t="str">
        <f>IF(ISNUMBER(K$18),IF(ISNUMBER($C67),IF(ISNUMBER(VLOOKUP($C67,K$20:$AQ$59,21,0)),VLOOKUP($C67,K$20:$AQ$59,21,0),0),""),"")</f>
        <v/>
      </c>
      <c r="L67" s="458" t="str">
        <f>IF(ISNUMBER(L$18),IF(ISNUMBER($C67),IF(ISNUMBER(VLOOKUP($C67,L$20:$AQ$59,21,0)),VLOOKUP($C67,L$20:$AQ$59,21,0),0),""),"")</f>
        <v/>
      </c>
      <c r="M67" s="458" t="str">
        <f>IF(ISNUMBER(M$18),IF(ISNUMBER($C67),IF(ISNUMBER(VLOOKUP($C67,M$20:$AQ$59,21,0)),VLOOKUP($C67,M$20:$AQ$59,21,0),0),""),"")</f>
        <v/>
      </c>
      <c r="N67" s="458" t="str">
        <f>IF(ISNUMBER(N$18),IF(ISNUMBER($C67),IF(ISNUMBER(VLOOKUP($C67,N$20:$AQ$59,21,0)),VLOOKUP($C67,N$20:$AQ$59,21,0),0),""),"")</f>
        <v/>
      </c>
      <c r="O67" s="458" t="str">
        <f>IF(ISNUMBER(O$18),IF(ISNUMBER($C67),IF(ISNUMBER(VLOOKUP($C67,O$20:$AQ$59,21,0)),VLOOKUP($C67,O$20:$AQ$59,21,0),0),""),"")</f>
        <v/>
      </c>
      <c r="P67" s="458" t="str">
        <f>IF(ISNUMBER(P$18),IF(ISNUMBER($C67),IF(ISNUMBER(VLOOKUP($C67,P$20:$AQ$59,21,0)),VLOOKUP($C67,P$20:$AQ$59,21,0),0),""),"")</f>
        <v/>
      </c>
      <c r="Q67" s="458" t="str">
        <f>IF(ISNUMBER(Q$18),IF(ISNUMBER($C67),IF(ISNUMBER(VLOOKUP($C67,Q$20:$AQ$59,21,0)),VLOOKUP($C67,Q$20:$AQ$59,21,0),0),""),"")</f>
        <v/>
      </c>
      <c r="R67" s="458" t="str">
        <f>IF(ISNUMBER(R$18),IF(ISNUMBER($C67),IF(ISNUMBER(VLOOKUP($C67,R$20:$AQ$59,21,0)),VLOOKUP($C67,R$20:$AQ$59,21,0),0),""),"")</f>
        <v/>
      </c>
      <c r="S67" s="458" t="str">
        <f>IF(ISNUMBER(S$18),IF(ISNUMBER($C67),IF(ISNUMBER(VLOOKUP($C67,S$20:$AQ$59,21,0)),VLOOKUP($C67,S$20:$AQ$59,21,0),0),""),"")</f>
        <v/>
      </c>
      <c r="T67" s="458" t="str">
        <f>IF(ISNUMBER(T$18),IF(ISNUMBER($C67),IF(ISNUMBER(VLOOKUP($C67,T$20:$AQ$59,21,0)),VLOOKUP($C67,T$20:$AQ$59,21,0),0),""),"")</f>
        <v/>
      </c>
      <c r="U67" s="458" t="str">
        <f>IF(ISNUMBER(U$18),IF(ISNUMBER($C67),IF(ISNUMBER(VLOOKUP($C67,U$20:$AQ$59,21,0)),VLOOKUP($C67,U$20:$AQ$59,21,0),0),""),"")</f>
        <v/>
      </c>
      <c r="V67" s="458" t="str">
        <f>IF(ISNUMBER(V$18),IF(ISNUMBER($C67),IF(ISNUMBER(VLOOKUP($C67,V$20:$AQ$59,21,0)),VLOOKUP($C67,V$20:$AQ$59,21,0),0),""),"")</f>
        <v/>
      </c>
      <c r="W67" s="458" t="str">
        <f>IF(ISNUMBER(W$18),IF(ISNUMBER($C67),IF(ISNUMBER(VLOOKUP($C67,W$20:$AQ$59,21,0)),VLOOKUP($C67,W$20:$AQ$59,21,0),0),""),"")</f>
        <v/>
      </c>
      <c r="X67" s="443"/>
      <c r="Y67" s="443"/>
      <c r="Z67" s="443"/>
      <c r="AA67" s="443"/>
      <c r="AB67" s="443"/>
      <c r="AC67" s="443"/>
      <c r="AD67" s="443"/>
      <c r="AE67" s="443"/>
      <c r="AF67" s="443"/>
      <c r="AG67" s="443"/>
      <c r="AH67" s="443"/>
      <c r="AI67" s="443"/>
      <c r="AJ67" s="443"/>
      <c r="AK67" s="443"/>
      <c r="AL67" s="443"/>
      <c r="AM67" s="443"/>
      <c r="AN67" s="443"/>
      <c r="AO67" s="443"/>
      <c r="AP67" s="443"/>
      <c r="AQ67" s="443"/>
    </row>
    <row r="68" spans="1:43" ht="12" customHeight="1" x14ac:dyDescent="0.2">
      <c r="A68" s="441">
        <v>6</v>
      </c>
      <c r="B68" s="470" t="str">
        <f t="shared" si="2"/>
        <v/>
      </c>
      <c r="C68" s="482" t="str">
        <f t="shared" si="3"/>
        <v/>
      </c>
      <c r="D68" s="458" t="str">
        <f>IF(ISNUMBER(D$18),IF(ISNUMBER($C68),IF(ISNUMBER(VLOOKUP($C68,D$20:$AQ$59,21,0)),VLOOKUP($C68,D$20:$AQ$59,21,0),0),""),"")</f>
        <v/>
      </c>
      <c r="E68" s="458" t="str">
        <f>IF(ISNUMBER(E$18),IF(ISNUMBER($C68),IF(ISNUMBER(VLOOKUP($C68,E$20:$AQ$59,21,0)),VLOOKUP($C68,E$20:$AQ$59,21,0),0),""),"")</f>
        <v/>
      </c>
      <c r="F68" s="458" t="str">
        <f>IF(ISNUMBER(F$18),IF(ISNUMBER($C68),IF(ISNUMBER(VLOOKUP($C68,F$20:$AQ$59,21,0)),VLOOKUP($C68,F$20:$AQ$59,21,0),0),""),"")</f>
        <v/>
      </c>
      <c r="G68" s="458" t="str">
        <f>IF(ISNUMBER(G$18),IF(ISNUMBER($C68),IF(ISNUMBER(VLOOKUP($C68,G$20:$AQ$59,21,0)),VLOOKUP($C68,G$20:$AQ$59,21,0),0),""),"")</f>
        <v/>
      </c>
      <c r="H68" s="458" t="str">
        <f>IF(ISNUMBER(H$18),IF(ISNUMBER($C68),IF(ISNUMBER(VLOOKUP($C68,H$20:$AQ$59,21,0)),VLOOKUP($C68,H$20:$AQ$59,21,0),0),""),"")</f>
        <v/>
      </c>
      <c r="I68" s="458" t="str">
        <f>IF(ISNUMBER(I$18),IF(ISNUMBER($C68),IF(ISNUMBER(VLOOKUP($C68,I$20:$AQ$59,21,0)),VLOOKUP($C68,I$20:$AQ$59,21,0),0),""),"")</f>
        <v/>
      </c>
      <c r="J68" s="458" t="str">
        <f>IF(ISNUMBER(J$18),IF(ISNUMBER($C68),IF(ISNUMBER(VLOOKUP($C68,J$20:$AQ$59,21,0)),VLOOKUP($C68,J$20:$AQ$59,21,0),0),""),"")</f>
        <v/>
      </c>
      <c r="K68" s="458" t="str">
        <f>IF(ISNUMBER(K$18),IF(ISNUMBER($C68),IF(ISNUMBER(VLOOKUP($C68,K$20:$AQ$59,21,0)),VLOOKUP($C68,K$20:$AQ$59,21,0),0),""),"")</f>
        <v/>
      </c>
      <c r="L68" s="458" t="str">
        <f>IF(ISNUMBER(L$18),IF(ISNUMBER($C68),IF(ISNUMBER(VLOOKUP($C68,L$20:$AQ$59,21,0)),VLOOKUP($C68,L$20:$AQ$59,21,0),0),""),"")</f>
        <v/>
      </c>
      <c r="M68" s="458" t="str">
        <f>IF(ISNUMBER(M$18),IF(ISNUMBER($C68),IF(ISNUMBER(VLOOKUP($C68,M$20:$AQ$59,21,0)),VLOOKUP($C68,M$20:$AQ$59,21,0),0),""),"")</f>
        <v/>
      </c>
      <c r="N68" s="458" t="str">
        <f>IF(ISNUMBER(N$18),IF(ISNUMBER($C68),IF(ISNUMBER(VLOOKUP($C68,N$20:$AQ$59,21,0)),VLOOKUP($C68,N$20:$AQ$59,21,0),0),""),"")</f>
        <v/>
      </c>
      <c r="O68" s="458" t="str">
        <f>IF(ISNUMBER(O$18),IF(ISNUMBER($C68),IF(ISNUMBER(VLOOKUP($C68,O$20:$AQ$59,21,0)),VLOOKUP($C68,O$20:$AQ$59,21,0),0),""),"")</f>
        <v/>
      </c>
      <c r="P68" s="458" t="str">
        <f>IF(ISNUMBER(P$18),IF(ISNUMBER($C68),IF(ISNUMBER(VLOOKUP($C68,P$20:$AQ$59,21,0)),VLOOKUP($C68,P$20:$AQ$59,21,0),0),""),"")</f>
        <v/>
      </c>
      <c r="Q68" s="458" t="str">
        <f>IF(ISNUMBER(Q$18),IF(ISNUMBER($C68),IF(ISNUMBER(VLOOKUP($C68,Q$20:$AQ$59,21,0)),VLOOKUP($C68,Q$20:$AQ$59,21,0),0),""),"")</f>
        <v/>
      </c>
      <c r="R68" s="458" t="str">
        <f>IF(ISNUMBER(R$18),IF(ISNUMBER($C68),IF(ISNUMBER(VLOOKUP($C68,R$20:$AQ$59,21,0)),VLOOKUP($C68,R$20:$AQ$59,21,0),0),""),"")</f>
        <v/>
      </c>
      <c r="S68" s="458" t="str">
        <f>IF(ISNUMBER(S$18),IF(ISNUMBER($C68),IF(ISNUMBER(VLOOKUP($C68,S$20:$AQ$59,21,0)),VLOOKUP($C68,S$20:$AQ$59,21,0),0),""),"")</f>
        <v/>
      </c>
      <c r="T68" s="458" t="str">
        <f>IF(ISNUMBER(T$18),IF(ISNUMBER($C68),IF(ISNUMBER(VLOOKUP($C68,T$20:$AQ$59,21,0)),VLOOKUP($C68,T$20:$AQ$59,21,0),0),""),"")</f>
        <v/>
      </c>
      <c r="U68" s="458" t="str">
        <f>IF(ISNUMBER(U$18),IF(ISNUMBER($C68),IF(ISNUMBER(VLOOKUP($C68,U$20:$AQ$59,21,0)),VLOOKUP($C68,U$20:$AQ$59,21,0),0),""),"")</f>
        <v/>
      </c>
      <c r="V68" s="458" t="str">
        <f>IF(ISNUMBER(V$18),IF(ISNUMBER($C68),IF(ISNUMBER(VLOOKUP($C68,V$20:$AQ$59,21,0)),VLOOKUP($C68,V$20:$AQ$59,21,0),0),""),"")</f>
        <v/>
      </c>
      <c r="W68" s="458" t="str">
        <f>IF(ISNUMBER(W$18),IF(ISNUMBER($C68),IF(ISNUMBER(VLOOKUP($C68,W$20:$AQ$59,21,0)),VLOOKUP($C68,W$20:$AQ$59,21,0),0),""),"")</f>
        <v/>
      </c>
      <c r="X68" s="443"/>
      <c r="Y68" s="443"/>
      <c r="Z68" s="443"/>
      <c r="AA68" s="443"/>
      <c r="AB68" s="443"/>
      <c r="AC68" s="443"/>
      <c r="AD68" s="443"/>
      <c r="AE68" s="443"/>
      <c r="AF68" s="443"/>
      <c r="AG68" s="443"/>
      <c r="AH68" s="443"/>
      <c r="AI68" s="443"/>
      <c r="AJ68" s="443"/>
      <c r="AK68" s="443"/>
      <c r="AL68" s="443"/>
      <c r="AM68" s="443"/>
      <c r="AN68" s="443"/>
      <c r="AO68" s="443"/>
      <c r="AP68" s="443"/>
      <c r="AQ68" s="443"/>
    </row>
    <row r="69" spans="1:43" ht="12" customHeight="1" x14ac:dyDescent="0.2">
      <c r="A69" s="441">
        <v>7</v>
      </c>
      <c r="B69" s="470" t="str">
        <f t="shared" si="2"/>
        <v/>
      </c>
      <c r="C69" s="482" t="str">
        <f t="shared" si="3"/>
        <v/>
      </c>
      <c r="D69" s="458" t="str">
        <f>IF(ISNUMBER(D$18),IF(ISNUMBER($C69),IF(ISNUMBER(VLOOKUP($C69,D$20:$AQ$59,21,0)),VLOOKUP($C69,D$20:$AQ$59,21,0),0),""),"")</f>
        <v/>
      </c>
      <c r="E69" s="458" t="str">
        <f>IF(ISNUMBER(E$18),IF(ISNUMBER($C69),IF(ISNUMBER(VLOOKUP($C69,E$20:$AQ$59,21,0)),VLOOKUP($C69,E$20:$AQ$59,21,0),0),""),"")</f>
        <v/>
      </c>
      <c r="F69" s="458" t="str">
        <f>IF(ISNUMBER(F$18),IF(ISNUMBER($C69),IF(ISNUMBER(VLOOKUP($C69,F$20:$AQ$59,21,0)),VLOOKUP($C69,F$20:$AQ$59,21,0),0),""),"")</f>
        <v/>
      </c>
      <c r="G69" s="458" t="str">
        <f>IF(ISNUMBER(G$18),IF(ISNUMBER($C69),IF(ISNUMBER(VLOOKUP($C69,G$20:$AQ$59,21,0)),VLOOKUP($C69,G$20:$AQ$59,21,0),0),""),"")</f>
        <v/>
      </c>
      <c r="H69" s="458" t="str">
        <f>IF(ISNUMBER(H$18),IF(ISNUMBER($C69),IF(ISNUMBER(VLOOKUP($C69,H$20:$AQ$59,21,0)),VLOOKUP($C69,H$20:$AQ$59,21,0),0),""),"")</f>
        <v/>
      </c>
      <c r="I69" s="458" t="str">
        <f>IF(ISNUMBER(I$18),IF(ISNUMBER($C69),IF(ISNUMBER(VLOOKUP($C69,I$20:$AQ$59,21,0)),VLOOKUP($C69,I$20:$AQ$59,21,0),0),""),"")</f>
        <v/>
      </c>
      <c r="J69" s="458" t="str">
        <f>IF(ISNUMBER(J$18),IF(ISNUMBER($C69),IF(ISNUMBER(VLOOKUP($C69,J$20:$AQ$59,21,0)),VLOOKUP($C69,J$20:$AQ$59,21,0),0),""),"")</f>
        <v/>
      </c>
      <c r="K69" s="458" t="str">
        <f>IF(ISNUMBER(K$18),IF(ISNUMBER($C69),IF(ISNUMBER(VLOOKUP($C69,K$20:$AQ$59,21,0)),VLOOKUP($C69,K$20:$AQ$59,21,0),0),""),"")</f>
        <v/>
      </c>
      <c r="L69" s="458" t="str">
        <f>IF(ISNUMBER(L$18),IF(ISNUMBER($C69),IF(ISNUMBER(VLOOKUP($C69,L$20:$AQ$59,21,0)),VLOOKUP($C69,L$20:$AQ$59,21,0),0),""),"")</f>
        <v/>
      </c>
      <c r="M69" s="458" t="str">
        <f>IF(ISNUMBER(M$18),IF(ISNUMBER($C69),IF(ISNUMBER(VLOOKUP($C69,M$20:$AQ$59,21,0)),VLOOKUP($C69,M$20:$AQ$59,21,0),0),""),"")</f>
        <v/>
      </c>
      <c r="N69" s="458" t="str">
        <f>IF(ISNUMBER(N$18),IF(ISNUMBER($C69),IF(ISNUMBER(VLOOKUP($C69,N$20:$AQ$59,21,0)),VLOOKUP($C69,N$20:$AQ$59,21,0),0),""),"")</f>
        <v/>
      </c>
      <c r="O69" s="458" t="str">
        <f>IF(ISNUMBER(O$18),IF(ISNUMBER($C69),IF(ISNUMBER(VLOOKUP($C69,O$20:$AQ$59,21,0)),VLOOKUP($C69,O$20:$AQ$59,21,0),0),""),"")</f>
        <v/>
      </c>
      <c r="P69" s="458" t="str">
        <f>IF(ISNUMBER(P$18),IF(ISNUMBER($C69),IF(ISNUMBER(VLOOKUP($C69,P$20:$AQ$59,21,0)),VLOOKUP($C69,P$20:$AQ$59,21,0),0),""),"")</f>
        <v/>
      </c>
      <c r="Q69" s="458" t="str">
        <f>IF(ISNUMBER(Q$18),IF(ISNUMBER($C69),IF(ISNUMBER(VLOOKUP($C69,Q$20:$AQ$59,21,0)),VLOOKUP($C69,Q$20:$AQ$59,21,0),0),""),"")</f>
        <v/>
      </c>
      <c r="R69" s="458" t="str">
        <f>IF(ISNUMBER(R$18),IF(ISNUMBER($C69),IF(ISNUMBER(VLOOKUP($C69,R$20:$AQ$59,21,0)),VLOOKUP($C69,R$20:$AQ$59,21,0),0),""),"")</f>
        <v/>
      </c>
      <c r="S69" s="458" t="str">
        <f>IF(ISNUMBER(S$18),IF(ISNUMBER($C69),IF(ISNUMBER(VLOOKUP($C69,S$20:$AQ$59,21,0)),VLOOKUP($C69,S$20:$AQ$59,21,0),0),""),"")</f>
        <v/>
      </c>
      <c r="T69" s="458" t="str">
        <f>IF(ISNUMBER(T$18),IF(ISNUMBER($C69),IF(ISNUMBER(VLOOKUP($C69,T$20:$AQ$59,21,0)),VLOOKUP($C69,T$20:$AQ$59,21,0),0),""),"")</f>
        <v/>
      </c>
      <c r="U69" s="458" t="str">
        <f>IF(ISNUMBER(U$18),IF(ISNUMBER($C69),IF(ISNUMBER(VLOOKUP($C69,U$20:$AQ$59,21,0)),VLOOKUP($C69,U$20:$AQ$59,21,0),0),""),"")</f>
        <v/>
      </c>
      <c r="V69" s="458" t="str">
        <f>IF(ISNUMBER(V$18),IF(ISNUMBER($C69),IF(ISNUMBER(VLOOKUP($C69,V$20:$AQ$59,21,0)),VLOOKUP($C69,V$20:$AQ$59,21,0),0),""),"")</f>
        <v/>
      </c>
      <c r="W69" s="458" t="str">
        <f>IF(ISNUMBER(W$18),IF(ISNUMBER($C69),IF(ISNUMBER(VLOOKUP($C69,W$20:$AQ$59,21,0)),VLOOKUP($C69,W$20:$AQ$59,21,0),0),""),"")</f>
        <v/>
      </c>
      <c r="X69" s="443"/>
      <c r="Y69" s="443"/>
      <c r="Z69" s="443"/>
      <c r="AA69" s="443"/>
      <c r="AB69" s="443"/>
      <c r="AC69" s="443"/>
      <c r="AD69" s="443"/>
      <c r="AE69" s="443"/>
      <c r="AF69" s="443"/>
      <c r="AG69" s="443"/>
      <c r="AH69" s="443"/>
      <c r="AI69" s="443"/>
      <c r="AJ69" s="443"/>
      <c r="AK69" s="443"/>
      <c r="AL69" s="443"/>
      <c r="AM69" s="443"/>
      <c r="AN69" s="443"/>
      <c r="AO69" s="443"/>
      <c r="AP69" s="443"/>
      <c r="AQ69" s="443"/>
    </row>
    <row r="70" spans="1:43" ht="12" customHeight="1" x14ac:dyDescent="0.2">
      <c r="A70" s="441">
        <v>8</v>
      </c>
      <c r="B70" s="470" t="str">
        <f t="shared" si="2"/>
        <v/>
      </c>
      <c r="C70" s="482" t="str">
        <f t="shared" si="3"/>
        <v/>
      </c>
      <c r="D70" s="458" t="str">
        <f>IF(ISNUMBER(D$18),IF(ISNUMBER($C70),IF(ISNUMBER(VLOOKUP($C70,D$20:$AQ$59,21,0)),VLOOKUP($C70,D$20:$AQ$59,21,0),0),""),"")</f>
        <v/>
      </c>
      <c r="E70" s="458" t="str">
        <f>IF(ISNUMBER(E$18),IF(ISNUMBER($C70),IF(ISNUMBER(VLOOKUP($C70,E$20:$AQ$59,21,0)),VLOOKUP($C70,E$20:$AQ$59,21,0),0),""),"")</f>
        <v/>
      </c>
      <c r="F70" s="458" t="str">
        <f>IF(ISNUMBER(F$18),IF(ISNUMBER($C70),IF(ISNUMBER(VLOOKUP($C70,F$20:$AQ$59,21,0)),VLOOKUP($C70,F$20:$AQ$59,21,0),0),""),"")</f>
        <v/>
      </c>
      <c r="G70" s="458" t="str">
        <f>IF(ISNUMBER(G$18),IF(ISNUMBER($C70),IF(ISNUMBER(VLOOKUP($C70,G$20:$AQ$59,21,0)),VLOOKUP($C70,G$20:$AQ$59,21,0),0),""),"")</f>
        <v/>
      </c>
      <c r="H70" s="458" t="str">
        <f>IF(ISNUMBER(H$18),IF(ISNUMBER($C70),IF(ISNUMBER(VLOOKUP($C70,H$20:$AQ$59,21,0)),VLOOKUP($C70,H$20:$AQ$59,21,0),0),""),"")</f>
        <v/>
      </c>
      <c r="I70" s="458" t="str">
        <f>IF(ISNUMBER(I$18),IF(ISNUMBER($C70),IF(ISNUMBER(VLOOKUP($C70,I$20:$AQ$59,21,0)),VLOOKUP($C70,I$20:$AQ$59,21,0),0),""),"")</f>
        <v/>
      </c>
      <c r="J70" s="458" t="str">
        <f>IF(ISNUMBER(J$18),IF(ISNUMBER($C70),IF(ISNUMBER(VLOOKUP($C70,J$20:$AQ$59,21,0)),VLOOKUP($C70,J$20:$AQ$59,21,0),0),""),"")</f>
        <v/>
      </c>
      <c r="K70" s="458" t="str">
        <f>IF(ISNUMBER(K$18),IF(ISNUMBER($C70),IF(ISNUMBER(VLOOKUP($C70,K$20:$AQ$59,21,0)),VLOOKUP($C70,K$20:$AQ$59,21,0),0),""),"")</f>
        <v/>
      </c>
      <c r="L70" s="458" t="str">
        <f>IF(ISNUMBER(L$18),IF(ISNUMBER($C70),IF(ISNUMBER(VLOOKUP($C70,L$20:$AQ$59,21,0)),VLOOKUP($C70,L$20:$AQ$59,21,0),0),""),"")</f>
        <v/>
      </c>
      <c r="M70" s="458" t="str">
        <f>IF(ISNUMBER(M$18),IF(ISNUMBER($C70),IF(ISNUMBER(VLOOKUP($C70,M$20:$AQ$59,21,0)),VLOOKUP($C70,M$20:$AQ$59,21,0),0),""),"")</f>
        <v/>
      </c>
      <c r="N70" s="458" t="str">
        <f>IF(ISNUMBER(N$18),IF(ISNUMBER($C70),IF(ISNUMBER(VLOOKUP($C70,N$20:$AQ$59,21,0)),VLOOKUP($C70,N$20:$AQ$59,21,0),0),""),"")</f>
        <v/>
      </c>
      <c r="O70" s="458" t="str">
        <f>IF(ISNUMBER(O$18),IF(ISNUMBER($C70),IF(ISNUMBER(VLOOKUP($C70,O$20:$AQ$59,21,0)),VLOOKUP($C70,O$20:$AQ$59,21,0),0),""),"")</f>
        <v/>
      </c>
      <c r="P70" s="458" t="str">
        <f>IF(ISNUMBER(P$18),IF(ISNUMBER($C70),IF(ISNUMBER(VLOOKUP($C70,P$20:$AQ$59,21,0)),VLOOKUP($C70,P$20:$AQ$59,21,0),0),""),"")</f>
        <v/>
      </c>
      <c r="Q70" s="458" t="str">
        <f>IF(ISNUMBER(Q$18),IF(ISNUMBER($C70),IF(ISNUMBER(VLOOKUP($C70,Q$20:$AQ$59,21,0)),VLOOKUP($C70,Q$20:$AQ$59,21,0),0),""),"")</f>
        <v/>
      </c>
      <c r="R70" s="458" t="str">
        <f>IF(ISNUMBER(R$18),IF(ISNUMBER($C70),IF(ISNUMBER(VLOOKUP($C70,R$20:$AQ$59,21,0)),VLOOKUP($C70,R$20:$AQ$59,21,0),0),""),"")</f>
        <v/>
      </c>
      <c r="S70" s="458" t="str">
        <f>IF(ISNUMBER(S$18),IF(ISNUMBER($C70),IF(ISNUMBER(VLOOKUP($C70,S$20:$AQ$59,21,0)),VLOOKUP($C70,S$20:$AQ$59,21,0),0),""),"")</f>
        <v/>
      </c>
      <c r="T70" s="458" t="str">
        <f>IF(ISNUMBER(T$18),IF(ISNUMBER($C70),IF(ISNUMBER(VLOOKUP($C70,T$20:$AQ$59,21,0)),VLOOKUP($C70,T$20:$AQ$59,21,0),0),""),"")</f>
        <v/>
      </c>
      <c r="U70" s="458" t="str">
        <f>IF(ISNUMBER(U$18),IF(ISNUMBER($C70),IF(ISNUMBER(VLOOKUP($C70,U$20:$AQ$59,21,0)),VLOOKUP($C70,U$20:$AQ$59,21,0),0),""),"")</f>
        <v/>
      </c>
      <c r="V70" s="458" t="str">
        <f>IF(ISNUMBER(V$18),IF(ISNUMBER($C70),IF(ISNUMBER(VLOOKUP($C70,V$20:$AQ$59,21,0)),VLOOKUP($C70,V$20:$AQ$59,21,0),0),""),"")</f>
        <v/>
      </c>
      <c r="W70" s="458" t="str">
        <f>IF(ISNUMBER(W$18),IF(ISNUMBER($C70),IF(ISNUMBER(VLOOKUP($C70,W$20:$AQ$59,21,0)),VLOOKUP($C70,W$20:$AQ$59,21,0),0),""),"")</f>
        <v/>
      </c>
      <c r="X70" s="443"/>
      <c r="Y70" s="443"/>
      <c r="Z70" s="443"/>
      <c r="AA70" s="443"/>
      <c r="AB70" s="443"/>
      <c r="AC70" s="443"/>
      <c r="AD70" s="443"/>
      <c r="AE70" s="443"/>
      <c r="AF70" s="443"/>
      <c r="AG70" s="443"/>
      <c r="AH70" s="443"/>
      <c r="AI70" s="443"/>
      <c r="AJ70" s="443"/>
      <c r="AK70" s="443"/>
      <c r="AL70" s="443"/>
      <c r="AM70" s="443"/>
      <c r="AN70" s="443"/>
      <c r="AO70" s="443"/>
      <c r="AP70" s="443"/>
      <c r="AQ70" s="443"/>
    </row>
    <row r="71" spans="1:43" ht="12" customHeight="1" x14ac:dyDescent="0.2">
      <c r="A71" s="441">
        <v>9</v>
      </c>
      <c r="B71" s="470" t="str">
        <f t="shared" si="2"/>
        <v/>
      </c>
      <c r="C71" s="482" t="str">
        <f t="shared" si="3"/>
        <v/>
      </c>
      <c r="D71" s="458" t="str">
        <f>IF(ISNUMBER(D$18),IF(ISNUMBER($C71),IF(ISNUMBER(VLOOKUP($C71,D$20:$AQ$59,21,0)),VLOOKUP($C71,D$20:$AQ$59,21,0),0),""),"")</f>
        <v/>
      </c>
      <c r="E71" s="458" t="str">
        <f>IF(ISNUMBER(E$18),IF(ISNUMBER($C71),IF(ISNUMBER(VLOOKUP($C71,E$20:$AQ$59,21,0)),VLOOKUP($C71,E$20:$AQ$59,21,0),0),""),"")</f>
        <v/>
      </c>
      <c r="F71" s="458" t="str">
        <f>IF(ISNUMBER(F$18),IF(ISNUMBER($C71),IF(ISNUMBER(VLOOKUP($C71,F$20:$AQ$59,21,0)),VLOOKUP($C71,F$20:$AQ$59,21,0),0),""),"")</f>
        <v/>
      </c>
      <c r="G71" s="458" t="str">
        <f>IF(ISNUMBER(G$18),IF(ISNUMBER($C71),IF(ISNUMBER(VLOOKUP($C71,G$20:$AQ$59,21,0)),VLOOKUP($C71,G$20:$AQ$59,21,0),0),""),"")</f>
        <v/>
      </c>
      <c r="H71" s="458" t="str">
        <f>IF(ISNUMBER(H$18),IF(ISNUMBER($C71),IF(ISNUMBER(VLOOKUP($C71,H$20:$AQ$59,21,0)),VLOOKUP($C71,H$20:$AQ$59,21,0),0),""),"")</f>
        <v/>
      </c>
      <c r="I71" s="458" t="str">
        <f>IF(ISNUMBER(I$18),IF(ISNUMBER($C71),IF(ISNUMBER(VLOOKUP($C71,I$20:$AQ$59,21,0)),VLOOKUP($C71,I$20:$AQ$59,21,0),0),""),"")</f>
        <v/>
      </c>
      <c r="J71" s="458" t="str">
        <f>IF(ISNUMBER(J$18),IF(ISNUMBER($C71),IF(ISNUMBER(VLOOKUP($C71,J$20:$AQ$59,21,0)),VLOOKUP($C71,J$20:$AQ$59,21,0),0),""),"")</f>
        <v/>
      </c>
      <c r="K71" s="458" t="str">
        <f>IF(ISNUMBER(K$18),IF(ISNUMBER($C71),IF(ISNUMBER(VLOOKUP($C71,K$20:$AQ$59,21,0)),VLOOKUP($C71,K$20:$AQ$59,21,0),0),""),"")</f>
        <v/>
      </c>
      <c r="L71" s="458" t="str">
        <f>IF(ISNUMBER(L$18),IF(ISNUMBER($C71),IF(ISNUMBER(VLOOKUP($C71,L$20:$AQ$59,21,0)),VLOOKUP($C71,L$20:$AQ$59,21,0),0),""),"")</f>
        <v/>
      </c>
      <c r="M71" s="458" t="str">
        <f>IF(ISNUMBER(M$18),IF(ISNUMBER($C71),IF(ISNUMBER(VLOOKUP($C71,M$20:$AQ$59,21,0)),VLOOKUP($C71,M$20:$AQ$59,21,0),0),""),"")</f>
        <v/>
      </c>
      <c r="N71" s="458" t="str">
        <f>IF(ISNUMBER(N$18),IF(ISNUMBER($C71),IF(ISNUMBER(VLOOKUP($C71,N$20:$AQ$59,21,0)),VLOOKUP($C71,N$20:$AQ$59,21,0),0),""),"")</f>
        <v/>
      </c>
      <c r="O71" s="458" t="str">
        <f>IF(ISNUMBER(O$18),IF(ISNUMBER($C71),IF(ISNUMBER(VLOOKUP($C71,O$20:$AQ$59,21,0)),VLOOKUP($C71,O$20:$AQ$59,21,0),0),""),"")</f>
        <v/>
      </c>
      <c r="P71" s="458" t="str">
        <f>IF(ISNUMBER(P$18),IF(ISNUMBER($C71),IF(ISNUMBER(VLOOKUP($C71,P$20:$AQ$59,21,0)),VLOOKUP($C71,P$20:$AQ$59,21,0),0),""),"")</f>
        <v/>
      </c>
      <c r="Q71" s="458" t="str">
        <f>IF(ISNUMBER(Q$18),IF(ISNUMBER($C71),IF(ISNUMBER(VLOOKUP($C71,Q$20:$AQ$59,21,0)),VLOOKUP($C71,Q$20:$AQ$59,21,0),0),""),"")</f>
        <v/>
      </c>
      <c r="R71" s="458" t="str">
        <f>IF(ISNUMBER(R$18),IF(ISNUMBER($C71),IF(ISNUMBER(VLOOKUP($C71,R$20:$AQ$59,21,0)),VLOOKUP($C71,R$20:$AQ$59,21,0),0),""),"")</f>
        <v/>
      </c>
      <c r="S71" s="458" t="str">
        <f>IF(ISNUMBER(S$18),IF(ISNUMBER($C71),IF(ISNUMBER(VLOOKUP($C71,S$20:$AQ$59,21,0)),VLOOKUP($C71,S$20:$AQ$59,21,0),0),""),"")</f>
        <v/>
      </c>
      <c r="T71" s="458" t="str">
        <f>IF(ISNUMBER(T$18),IF(ISNUMBER($C71),IF(ISNUMBER(VLOOKUP($C71,T$20:$AQ$59,21,0)),VLOOKUP($C71,T$20:$AQ$59,21,0),0),""),"")</f>
        <v/>
      </c>
      <c r="U71" s="458" t="str">
        <f>IF(ISNUMBER(U$18),IF(ISNUMBER($C71),IF(ISNUMBER(VLOOKUP($C71,U$20:$AQ$59,21,0)),VLOOKUP($C71,U$20:$AQ$59,21,0),0),""),"")</f>
        <v/>
      </c>
      <c r="V71" s="458" t="str">
        <f>IF(ISNUMBER(V$18),IF(ISNUMBER($C71),IF(ISNUMBER(VLOOKUP($C71,V$20:$AQ$59,21,0)),VLOOKUP($C71,V$20:$AQ$59,21,0),0),""),"")</f>
        <v/>
      </c>
      <c r="W71" s="458" t="str">
        <f>IF(ISNUMBER(W$18),IF(ISNUMBER($C71),IF(ISNUMBER(VLOOKUP($C71,W$20:$AQ$59,21,0)),VLOOKUP($C71,W$20:$AQ$59,21,0),0),""),"")</f>
        <v/>
      </c>
      <c r="X71" s="443"/>
      <c r="Y71" s="443"/>
      <c r="Z71" s="443"/>
      <c r="AA71" s="443"/>
      <c r="AB71" s="443"/>
      <c r="AC71" s="443"/>
      <c r="AD71" s="443"/>
      <c r="AE71" s="443"/>
      <c r="AF71" s="443"/>
      <c r="AG71" s="443"/>
      <c r="AH71" s="443"/>
      <c r="AI71" s="443"/>
      <c r="AJ71" s="443"/>
      <c r="AK71" s="443"/>
      <c r="AL71" s="443"/>
      <c r="AM71" s="443"/>
      <c r="AN71" s="443"/>
      <c r="AO71" s="443"/>
      <c r="AP71" s="443"/>
      <c r="AQ71" s="443"/>
    </row>
    <row r="72" spans="1:43" ht="12" customHeight="1" x14ac:dyDescent="0.2">
      <c r="A72" s="441">
        <v>10</v>
      </c>
      <c r="B72" s="470" t="str">
        <f t="shared" si="2"/>
        <v/>
      </c>
      <c r="C72" s="482" t="str">
        <f t="shared" si="3"/>
        <v/>
      </c>
      <c r="D72" s="458" t="str">
        <f>IF(ISNUMBER(D$18),IF(ISNUMBER($C72),IF(ISNUMBER(VLOOKUP($C72,D$20:$AQ$59,21,0)),VLOOKUP($C72,D$20:$AQ$59,21,0),0),""),"")</f>
        <v/>
      </c>
      <c r="E72" s="458" t="str">
        <f>IF(ISNUMBER(E$18),IF(ISNUMBER($C72),IF(ISNUMBER(VLOOKUP($C72,E$20:$AQ$59,21,0)),VLOOKUP($C72,E$20:$AQ$59,21,0),0),""),"")</f>
        <v/>
      </c>
      <c r="F72" s="458" t="str">
        <f>IF(ISNUMBER(F$18),IF(ISNUMBER($C72),IF(ISNUMBER(VLOOKUP($C72,F$20:$AQ$59,21,0)),VLOOKUP($C72,F$20:$AQ$59,21,0),0),""),"")</f>
        <v/>
      </c>
      <c r="G72" s="458" t="str">
        <f>IF(ISNUMBER(G$18),IF(ISNUMBER($C72),IF(ISNUMBER(VLOOKUP($C72,G$20:$AQ$59,21,0)),VLOOKUP($C72,G$20:$AQ$59,21,0),0),""),"")</f>
        <v/>
      </c>
      <c r="H72" s="458" t="str">
        <f>IF(ISNUMBER(H$18),IF(ISNUMBER($C72),IF(ISNUMBER(VLOOKUP($C72,H$20:$AQ$59,21,0)),VLOOKUP($C72,H$20:$AQ$59,21,0),0),""),"")</f>
        <v/>
      </c>
      <c r="I72" s="458" t="str">
        <f>IF(ISNUMBER(I$18),IF(ISNUMBER($C72),IF(ISNUMBER(VLOOKUP($C72,I$20:$AQ$59,21,0)),VLOOKUP($C72,I$20:$AQ$59,21,0),0),""),"")</f>
        <v/>
      </c>
      <c r="J72" s="458" t="str">
        <f>IF(ISNUMBER(J$18),IF(ISNUMBER($C72),IF(ISNUMBER(VLOOKUP($C72,J$20:$AQ$59,21,0)),VLOOKUP($C72,J$20:$AQ$59,21,0),0),""),"")</f>
        <v/>
      </c>
      <c r="K72" s="458" t="str">
        <f>IF(ISNUMBER(K$18),IF(ISNUMBER($C72),IF(ISNUMBER(VLOOKUP($C72,K$20:$AQ$59,21,0)),VLOOKUP($C72,K$20:$AQ$59,21,0),0),""),"")</f>
        <v/>
      </c>
      <c r="L72" s="458" t="str">
        <f>IF(ISNUMBER(L$18),IF(ISNUMBER($C72),IF(ISNUMBER(VLOOKUP($C72,L$20:$AQ$59,21,0)),VLOOKUP($C72,L$20:$AQ$59,21,0),0),""),"")</f>
        <v/>
      </c>
      <c r="M72" s="458" t="str">
        <f>IF(ISNUMBER(M$18),IF(ISNUMBER($C72),IF(ISNUMBER(VLOOKUP($C72,M$20:$AQ$59,21,0)),VLOOKUP($C72,M$20:$AQ$59,21,0),0),""),"")</f>
        <v/>
      </c>
      <c r="N72" s="458" t="str">
        <f>IF(ISNUMBER(N$18),IF(ISNUMBER($C72),IF(ISNUMBER(VLOOKUP($C72,N$20:$AQ$59,21,0)),VLOOKUP($C72,N$20:$AQ$59,21,0),0),""),"")</f>
        <v/>
      </c>
      <c r="O72" s="458" t="str">
        <f>IF(ISNUMBER(O$18),IF(ISNUMBER($C72),IF(ISNUMBER(VLOOKUP($C72,O$20:$AQ$59,21,0)),VLOOKUP($C72,O$20:$AQ$59,21,0),0),""),"")</f>
        <v/>
      </c>
      <c r="P72" s="458" t="str">
        <f>IF(ISNUMBER(P$18),IF(ISNUMBER($C72),IF(ISNUMBER(VLOOKUP($C72,P$20:$AQ$59,21,0)),VLOOKUP($C72,P$20:$AQ$59,21,0),0),""),"")</f>
        <v/>
      </c>
      <c r="Q72" s="458" t="str">
        <f>IF(ISNUMBER(Q$18),IF(ISNUMBER($C72),IF(ISNUMBER(VLOOKUP($C72,Q$20:$AQ$59,21,0)),VLOOKUP($C72,Q$20:$AQ$59,21,0),0),""),"")</f>
        <v/>
      </c>
      <c r="R72" s="458" t="str">
        <f>IF(ISNUMBER(R$18),IF(ISNUMBER($C72),IF(ISNUMBER(VLOOKUP($C72,R$20:$AQ$59,21,0)),VLOOKUP($C72,R$20:$AQ$59,21,0),0),""),"")</f>
        <v/>
      </c>
      <c r="S72" s="458" t="str">
        <f>IF(ISNUMBER(S$18),IF(ISNUMBER($C72),IF(ISNUMBER(VLOOKUP($C72,S$20:$AQ$59,21,0)),VLOOKUP($C72,S$20:$AQ$59,21,0),0),""),"")</f>
        <v/>
      </c>
      <c r="T72" s="458" t="str">
        <f>IF(ISNUMBER(T$18),IF(ISNUMBER($C72),IF(ISNUMBER(VLOOKUP($C72,T$20:$AQ$59,21,0)),VLOOKUP($C72,T$20:$AQ$59,21,0),0),""),"")</f>
        <v/>
      </c>
      <c r="U72" s="458" t="str">
        <f>IF(ISNUMBER(U$18),IF(ISNUMBER($C72),IF(ISNUMBER(VLOOKUP($C72,U$20:$AQ$59,21,0)),VLOOKUP($C72,U$20:$AQ$59,21,0),0),""),"")</f>
        <v/>
      </c>
      <c r="V72" s="458" t="str">
        <f>IF(ISNUMBER(V$18),IF(ISNUMBER($C72),IF(ISNUMBER(VLOOKUP($C72,V$20:$AQ$59,21,0)),VLOOKUP($C72,V$20:$AQ$59,21,0),0),""),"")</f>
        <v/>
      </c>
      <c r="W72" s="458" t="str">
        <f>IF(ISNUMBER(W$18),IF(ISNUMBER($C72),IF(ISNUMBER(VLOOKUP($C72,W$20:$AQ$59,21,0)),VLOOKUP($C72,W$20:$AQ$59,21,0),0),""),"")</f>
        <v/>
      </c>
      <c r="X72" s="443"/>
      <c r="Y72" s="443"/>
      <c r="Z72" s="443"/>
      <c r="AA72" s="443"/>
      <c r="AB72" s="443"/>
      <c r="AC72" s="443"/>
      <c r="AD72" s="443"/>
      <c r="AE72" s="443"/>
      <c r="AF72" s="443"/>
      <c r="AG72" s="443"/>
      <c r="AH72" s="443"/>
      <c r="AI72" s="443"/>
      <c r="AJ72" s="443"/>
      <c r="AK72" s="443"/>
      <c r="AL72" s="443"/>
      <c r="AM72" s="443"/>
      <c r="AN72" s="443"/>
      <c r="AO72" s="443"/>
      <c r="AP72" s="443"/>
      <c r="AQ72" s="443"/>
    </row>
    <row r="73" spans="1:43" ht="12" customHeight="1" x14ac:dyDescent="0.2">
      <c r="A73" s="441">
        <v>11</v>
      </c>
      <c r="B73" s="470" t="str">
        <f t="shared" si="2"/>
        <v/>
      </c>
      <c r="C73" s="482" t="str">
        <f t="shared" si="3"/>
        <v/>
      </c>
      <c r="D73" s="458" t="str">
        <f>IF(ISNUMBER(D$18),IF(ISNUMBER($C73),IF(ISNUMBER(VLOOKUP($C73,D$20:$AQ$59,21,0)),VLOOKUP($C73,D$20:$AQ$59,21,0),0),""),"")</f>
        <v/>
      </c>
      <c r="E73" s="458" t="str">
        <f>IF(ISNUMBER(E$18),IF(ISNUMBER($C73),IF(ISNUMBER(VLOOKUP($C73,E$20:$AQ$59,21,0)),VLOOKUP($C73,E$20:$AQ$59,21,0),0),""),"")</f>
        <v/>
      </c>
      <c r="F73" s="458" t="str">
        <f>IF(ISNUMBER(F$18),IF(ISNUMBER($C73),IF(ISNUMBER(VLOOKUP($C73,F$20:$AQ$59,21,0)),VLOOKUP($C73,F$20:$AQ$59,21,0),0),""),"")</f>
        <v/>
      </c>
      <c r="G73" s="458" t="str">
        <f>IF(ISNUMBER(G$18),IF(ISNUMBER($C73),IF(ISNUMBER(VLOOKUP($C73,G$20:$AQ$59,21,0)),VLOOKUP($C73,G$20:$AQ$59,21,0),0),""),"")</f>
        <v/>
      </c>
      <c r="H73" s="458" t="str">
        <f>IF(ISNUMBER(H$18),IF(ISNUMBER($C73),IF(ISNUMBER(VLOOKUP($C73,H$20:$AQ$59,21,0)),VLOOKUP($C73,H$20:$AQ$59,21,0),0),""),"")</f>
        <v/>
      </c>
      <c r="I73" s="458" t="str">
        <f>IF(ISNUMBER(I$18),IF(ISNUMBER($C73),IF(ISNUMBER(VLOOKUP($C73,I$20:$AQ$59,21,0)),VLOOKUP($C73,I$20:$AQ$59,21,0),0),""),"")</f>
        <v/>
      </c>
      <c r="J73" s="458" t="str">
        <f>IF(ISNUMBER(J$18),IF(ISNUMBER($C73),IF(ISNUMBER(VLOOKUP($C73,J$20:$AQ$59,21,0)),VLOOKUP($C73,J$20:$AQ$59,21,0),0),""),"")</f>
        <v/>
      </c>
      <c r="K73" s="458" t="str">
        <f>IF(ISNUMBER(K$18),IF(ISNUMBER($C73),IF(ISNUMBER(VLOOKUP($C73,K$20:$AQ$59,21,0)),VLOOKUP($C73,K$20:$AQ$59,21,0),0),""),"")</f>
        <v/>
      </c>
      <c r="L73" s="458" t="str">
        <f>IF(ISNUMBER(L$18),IF(ISNUMBER($C73),IF(ISNUMBER(VLOOKUP($C73,L$20:$AQ$59,21,0)),VLOOKUP($C73,L$20:$AQ$59,21,0),0),""),"")</f>
        <v/>
      </c>
      <c r="M73" s="458" t="str">
        <f>IF(ISNUMBER(M$18),IF(ISNUMBER($C73),IF(ISNUMBER(VLOOKUP($C73,M$20:$AQ$59,21,0)),VLOOKUP($C73,M$20:$AQ$59,21,0),0),""),"")</f>
        <v/>
      </c>
      <c r="N73" s="458" t="str">
        <f>IF(ISNUMBER(N$18),IF(ISNUMBER($C73),IF(ISNUMBER(VLOOKUP($C73,N$20:$AQ$59,21,0)),VLOOKUP($C73,N$20:$AQ$59,21,0),0),""),"")</f>
        <v/>
      </c>
      <c r="O73" s="458" t="str">
        <f>IF(ISNUMBER(O$18),IF(ISNUMBER($C73),IF(ISNUMBER(VLOOKUP($C73,O$20:$AQ$59,21,0)),VLOOKUP($C73,O$20:$AQ$59,21,0),0),""),"")</f>
        <v/>
      </c>
      <c r="P73" s="458" t="str">
        <f>IF(ISNUMBER(P$18),IF(ISNUMBER($C73),IF(ISNUMBER(VLOOKUP($C73,P$20:$AQ$59,21,0)),VLOOKUP($C73,P$20:$AQ$59,21,0),0),""),"")</f>
        <v/>
      </c>
      <c r="Q73" s="458" t="str">
        <f>IF(ISNUMBER(Q$18),IF(ISNUMBER($C73),IF(ISNUMBER(VLOOKUP($C73,Q$20:$AQ$59,21,0)),VLOOKUP($C73,Q$20:$AQ$59,21,0),0),""),"")</f>
        <v/>
      </c>
      <c r="R73" s="458" t="str">
        <f>IF(ISNUMBER(R$18),IF(ISNUMBER($C73),IF(ISNUMBER(VLOOKUP($C73,R$20:$AQ$59,21,0)),VLOOKUP($C73,R$20:$AQ$59,21,0),0),""),"")</f>
        <v/>
      </c>
      <c r="S73" s="458" t="str">
        <f>IF(ISNUMBER(S$18),IF(ISNUMBER($C73),IF(ISNUMBER(VLOOKUP($C73,S$20:$AQ$59,21,0)),VLOOKUP($C73,S$20:$AQ$59,21,0),0),""),"")</f>
        <v/>
      </c>
      <c r="T73" s="458" t="str">
        <f>IF(ISNUMBER(T$18),IF(ISNUMBER($C73),IF(ISNUMBER(VLOOKUP($C73,T$20:$AQ$59,21,0)),VLOOKUP($C73,T$20:$AQ$59,21,0),0),""),"")</f>
        <v/>
      </c>
      <c r="U73" s="458" t="str">
        <f>IF(ISNUMBER(U$18),IF(ISNUMBER($C73),IF(ISNUMBER(VLOOKUP($C73,U$20:$AQ$59,21,0)),VLOOKUP($C73,U$20:$AQ$59,21,0),0),""),"")</f>
        <v/>
      </c>
      <c r="V73" s="458" t="str">
        <f>IF(ISNUMBER(V$18),IF(ISNUMBER($C73),IF(ISNUMBER(VLOOKUP($C73,V$20:$AQ$59,21,0)),VLOOKUP($C73,V$20:$AQ$59,21,0),0),""),"")</f>
        <v/>
      </c>
      <c r="W73" s="458" t="str">
        <f>IF(ISNUMBER(W$18),IF(ISNUMBER($C73),IF(ISNUMBER(VLOOKUP($C73,W$20:$AQ$59,21,0)),VLOOKUP($C73,W$20:$AQ$59,21,0),0),""),"")</f>
        <v/>
      </c>
      <c r="X73" s="443"/>
      <c r="Y73" s="443"/>
      <c r="Z73" s="443"/>
      <c r="AA73" s="443"/>
      <c r="AB73" s="443"/>
      <c r="AC73" s="443"/>
      <c r="AD73" s="443"/>
      <c r="AE73" s="443"/>
      <c r="AF73" s="443"/>
      <c r="AG73" s="443"/>
      <c r="AH73" s="443"/>
      <c r="AI73" s="443"/>
      <c r="AJ73" s="443"/>
      <c r="AK73" s="443"/>
      <c r="AL73" s="443"/>
      <c r="AM73" s="443"/>
      <c r="AN73" s="443"/>
      <c r="AO73" s="443"/>
      <c r="AP73" s="443"/>
      <c r="AQ73" s="443"/>
    </row>
    <row r="74" spans="1:43" ht="12" customHeight="1" x14ac:dyDescent="0.2">
      <c r="A74" s="441">
        <v>12</v>
      </c>
      <c r="B74" s="470" t="str">
        <f t="shared" si="2"/>
        <v/>
      </c>
      <c r="C74" s="482" t="str">
        <f t="shared" si="3"/>
        <v/>
      </c>
      <c r="D74" s="458" t="str">
        <f>IF(ISNUMBER(D$18),IF(ISNUMBER($C74),IF(ISNUMBER(VLOOKUP($C74,D$20:$AQ$59,21,0)),VLOOKUP($C74,D$20:$AQ$59,21,0),0),""),"")</f>
        <v/>
      </c>
      <c r="E74" s="458" t="str">
        <f>IF(ISNUMBER(E$18),IF(ISNUMBER($C74),IF(ISNUMBER(VLOOKUP($C74,E$20:$AQ$59,21,0)),VLOOKUP($C74,E$20:$AQ$59,21,0),0),""),"")</f>
        <v/>
      </c>
      <c r="F74" s="458" t="str">
        <f>IF(ISNUMBER(F$18),IF(ISNUMBER($C74),IF(ISNUMBER(VLOOKUP($C74,F$20:$AQ$59,21,0)),VLOOKUP($C74,F$20:$AQ$59,21,0),0),""),"")</f>
        <v/>
      </c>
      <c r="G74" s="458" t="str">
        <f>IF(ISNUMBER(G$18),IF(ISNUMBER($C74),IF(ISNUMBER(VLOOKUP($C74,G$20:$AQ$59,21,0)),VLOOKUP($C74,G$20:$AQ$59,21,0),0),""),"")</f>
        <v/>
      </c>
      <c r="H74" s="458" t="str">
        <f>IF(ISNUMBER(H$18),IF(ISNUMBER($C74),IF(ISNUMBER(VLOOKUP($C74,H$20:$AQ$59,21,0)),VLOOKUP($C74,H$20:$AQ$59,21,0),0),""),"")</f>
        <v/>
      </c>
      <c r="I74" s="458" t="str">
        <f>IF(ISNUMBER(I$18),IF(ISNUMBER($C74),IF(ISNUMBER(VLOOKUP($C74,I$20:$AQ$59,21,0)),VLOOKUP($C74,I$20:$AQ$59,21,0),0),""),"")</f>
        <v/>
      </c>
      <c r="J74" s="458" t="str">
        <f>IF(ISNUMBER(J$18),IF(ISNUMBER($C74),IF(ISNUMBER(VLOOKUP($C74,J$20:$AQ$59,21,0)),VLOOKUP($C74,J$20:$AQ$59,21,0),0),""),"")</f>
        <v/>
      </c>
      <c r="K74" s="458" t="str">
        <f>IF(ISNUMBER(K$18),IF(ISNUMBER($C74),IF(ISNUMBER(VLOOKUP($C74,K$20:$AQ$59,21,0)),VLOOKUP($C74,K$20:$AQ$59,21,0),0),""),"")</f>
        <v/>
      </c>
      <c r="L74" s="458" t="str">
        <f>IF(ISNUMBER(L$18),IF(ISNUMBER($C74),IF(ISNUMBER(VLOOKUP($C74,L$20:$AQ$59,21,0)),VLOOKUP($C74,L$20:$AQ$59,21,0),0),""),"")</f>
        <v/>
      </c>
      <c r="M74" s="458" t="str">
        <f>IF(ISNUMBER(M$18),IF(ISNUMBER($C74),IF(ISNUMBER(VLOOKUP($C74,M$20:$AQ$59,21,0)),VLOOKUP($C74,M$20:$AQ$59,21,0),0),""),"")</f>
        <v/>
      </c>
      <c r="N74" s="458" t="str">
        <f>IF(ISNUMBER(N$18),IF(ISNUMBER($C74),IF(ISNUMBER(VLOOKUP($C74,N$20:$AQ$59,21,0)),VLOOKUP($C74,N$20:$AQ$59,21,0),0),""),"")</f>
        <v/>
      </c>
      <c r="O74" s="458" t="str">
        <f>IF(ISNUMBER(O$18),IF(ISNUMBER($C74),IF(ISNUMBER(VLOOKUP($C74,O$20:$AQ$59,21,0)),VLOOKUP($C74,O$20:$AQ$59,21,0),0),""),"")</f>
        <v/>
      </c>
      <c r="P74" s="458" t="str">
        <f>IF(ISNUMBER(P$18),IF(ISNUMBER($C74),IF(ISNUMBER(VLOOKUP($C74,P$20:$AQ$59,21,0)),VLOOKUP($C74,P$20:$AQ$59,21,0),0),""),"")</f>
        <v/>
      </c>
      <c r="Q74" s="458" t="str">
        <f>IF(ISNUMBER(Q$18),IF(ISNUMBER($C74),IF(ISNUMBER(VLOOKUP($C74,Q$20:$AQ$59,21,0)),VLOOKUP($C74,Q$20:$AQ$59,21,0),0),""),"")</f>
        <v/>
      </c>
      <c r="R74" s="458" t="str">
        <f>IF(ISNUMBER(R$18),IF(ISNUMBER($C74),IF(ISNUMBER(VLOOKUP($C74,R$20:$AQ$59,21,0)),VLOOKUP($C74,R$20:$AQ$59,21,0),0),""),"")</f>
        <v/>
      </c>
      <c r="S74" s="458" t="str">
        <f>IF(ISNUMBER(S$18),IF(ISNUMBER($C74),IF(ISNUMBER(VLOOKUP($C74,S$20:$AQ$59,21,0)),VLOOKUP($C74,S$20:$AQ$59,21,0),0),""),"")</f>
        <v/>
      </c>
      <c r="T74" s="458" t="str">
        <f>IF(ISNUMBER(T$18),IF(ISNUMBER($C74),IF(ISNUMBER(VLOOKUP($C74,T$20:$AQ$59,21,0)),VLOOKUP($C74,T$20:$AQ$59,21,0),0),""),"")</f>
        <v/>
      </c>
      <c r="U74" s="458" t="str">
        <f>IF(ISNUMBER(U$18),IF(ISNUMBER($C74),IF(ISNUMBER(VLOOKUP($C74,U$20:$AQ$59,21,0)),VLOOKUP($C74,U$20:$AQ$59,21,0),0),""),"")</f>
        <v/>
      </c>
      <c r="V74" s="458" t="str">
        <f>IF(ISNUMBER(V$18),IF(ISNUMBER($C74),IF(ISNUMBER(VLOOKUP($C74,V$20:$AQ$59,21,0)),VLOOKUP($C74,V$20:$AQ$59,21,0),0),""),"")</f>
        <v/>
      </c>
      <c r="W74" s="458" t="str">
        <f>IF(ISNUMBER(W$18),IF(ISNUMBER($C74),IF(ISNUMBER(VLOOKUP($C74,W$20:$AQ$59,21,0)),VLOOKUP($C74,W$20:$AQ$59,21,0),0),""),"")</f>
        <v/>
      </c>
      <c r="X74" s="443"/>
      <c r="Y74" s="443"/>
      <c r="Z74" s="443"/>
      <c r="AA74" s="443"/>
      <c r="AB74" s="443"/>
      <c r="AC74" s="443"/>
      <c r="AD74" s="443"/>
      <c r="AE74" s="443"/>
      <c r="AF74" s="443"/>
      <c r="AG74" s="443"/>
      <c r="AH74" s="443"/>
      <c r="AI74" s="443"/>
      <c r="AJ74" s="443"/>
      <c r="AK74" s="443"/>
      <c r="AL74" s="443"/>
      <c r="AM74" s="443"/>
      <c r="AN74" s="443"/>
      <c r="AO74" s="443"/>
      <c r="AP74" s="443"/>
      <c r="AQ74" s="443"/>
    </row>
    <row r="75" spans="1:43" ht="12" customHeight="1" x14ac:dyDescent="0.2">
      <c r="A75" s="441">
        <v>13</v>
      </c>
      <c r="B75" s="470" t="str">
        <f t="shared" si="2"/>
        <v/>
      </c>
      <c r="C75" s="482" t="str">
        <f t="shared" si="3"/>
        <v/>
      </c>
      <c r="D75" s="458" t="str">
        <f>IF(ISNUMBER(D$18),IF(ISNUMBER($C75),IF(ISNUMBER(VLOOKUP($C75,D$20:$AQ$59,21,0)),VLOOKUP($C75,D$20:$AQ$59,21,0),0),""),"")</f>
        <v/>
      </c>
      <c r="E75" s="458" t="str">
        <f>IF(ISNUMBER(E$18),IF(ISNUMBER($C75),IF(ISNUMBER(VLOOKUP($C75,E$20:$AQ$59,21,0)),VLOOKUP($C75,E$20:$AQ$59,21,0),0),""),"")</f>
        <v/>
      </c>
      <c r="F75" s="458" t="str">
        <f>IF(ISNUMBER(F$18),IF(ISNUMBER($C75),IF(ISNUMBER(VLOOKUP($C75,F$20:$AQ$59,21,0)),VLOOKUP($C75,F$20:$AQ$59,21,0),0),""),"")</f>
        <v/>
      </c>
      <c r="G75" s="458" t="str">
        <f>IF(ISNUMBER(G$18),IF(ISNUMBER($C75),IF(ISNUMBER(VLOOKUP($C75,G$20:$AQ$59,21,0)),VLOOKUP($C75,G$20:$AQ$59,21,0),0),""),"")</f>
        <v/>
      </c>
      <c r="H75" s="458" t="str">
        <f>IF(ISNUMBER(H$18),IF(ISNUMBER($C75),IF(ISNUMBER(VLOOKUP($C75,H$20:$AQ$59,21,0)),VLOOKUP($C75,H$20:$AQ$59,21,0),0),""),"")</f>
        <v/>
      </c>
      <c r="I75" s="458" t="str">
        <f>IF(ISNUMBER(I$18),IF(ISNUMBER($C75),IF(ISNUMBER(VLOOKUP($C75,I$20:$AQ$59,21,0)),VLOOKUP($C75,I$20:$AQ$59,21,0),0),""),"")</f>
        <v/>
      </c>
      <c r="J75" s="458" t="str">
        <f>IF(ISNUMBER(J$18),IF(ISNUMBER($C75),IF(ISNUMBER(VLOOKUP($C75,J$20:$AQ$59,21,0)),VLOOKUP($C75,J$20:$AQ$59,21,0),0),""),"")</f>
        <v/>
      </c>
      <c r="K75" s="458" t="str">
        <f>IF(ISNUMBER(K$18),IF(ISNUMBER($C75),IF(ISNUMBER(VLOOKUP($C75,K$20:$AQ$59,21,0)),VLOOKUP($C75,K$20:$AQ$59,21,0),0),""),"")</f>
        <v/>
      </c>
      <c r="L75" s="458" t="str">
        <f>IF(ISNUMBER(L$18),IF(ISNUMBER($C75),IF(ISNUMBER(VLOOKUP($C75,L$20:$AQ$59,21,0)),VLOOKUP($C75,L$20:$AQ$59,21,0),0),""),"")</f>
        <v/>
      </c>
      <c r="M75" s="458" t="str">
        <f>IF(ISNUMBER(M$18),IF(ISNUMBER($C75),IF(ISNUMBER(VLOOKUP($C75,M$20:$AQ$59,21,0)),VLOOKUP($C75,M$20:$AQ$59,21,0),0),""),"")</f>
        <v/>
      </c>
      <c r="N75" s="458" t="str">
        <f>IF(ISNUMBER(N$18),IF(ISNUMBER($C75),IF(ISNUMBER(VLOOKUP($C75,N$20:$AQ$59,21,0)),VLOOKUP($C75,N$20:$AQ$59,21,0),0),""),"")</f>
        <v/>
      </c>
      <c r="O75" s="458" t="str">
        <f>IF(ISNUMBER(O$18),IF(ISNUMBER($C75),IF(ISNUMBER(VLOOKUP($C75,O$20:$AQ$59,21,0)),VLOOKUP($C75,O$20:$AQ$59,21,0),0),""),"")</f>
        <v/>
      </c>
      <c r="P75" s="458" t="str">
        <f>IF(ISNUMBER(P$18),IF(ISNUMBER($C75),IF(ISNUMBER(VLOOKUP($C75,P$20:$AQ$59,21,0)),VLOOKUP($C75,P$20:$AQ$59,21,0),0),""),"")</f>
        <v/>
      </c>
      <c r="Q75" s="458" t="str">
        <f>IF(ISNUMBER(Q$18),IF(ISNUMBER($C75),IF(ISNUMBER(VLOOKUP($C75,Q$20:$AQ$59,21,0)),VLOOKUP($C75,Q$20:$AQ$59,21,0),0),""),"")</f>
        <v/>
      </c>
      <c r="R75" s="458" t="str">
        <f>IF(ISNUMBER(R$18),IF(ISNUMBER($C75),IF(ISNUMBER(VLOOKUP($C75,R$20:$AQ$59,21,0)),VLOOKUP($C75,R$20:$AQ$59,21,0),0),""),"")</f>
        <v/>
      </c>
      <c r="S75" s="458" t="str">
        <f>IF(ISNUMBER(S$18),IF(ISNUMBER($C75),IF(ISNUMBER(VLOOKUP($C75,S$20:$AQ$59,21,0)),VLOOKUP($C75,S$20:$AQ$59,21,0),0),""),"")</f>
        <v/>
      </c>
      <c r="T75" s="458" t="str">
        <f>IF(ISNUMBER(T$18),IF(ISNUMBER($C75),IF(ISNUMBER(VLOOKUP($C75,T$20:$AQ$59,21,0)),VLOOKUP($C75,T$20:$AQ$59,21,0),0),""),"")</f>
        <v/>
      </c>
      <c r="U75" s="458" t="str">
        <f>IF(ISNUMBER(U$18),IF(ISNUMBER($C75),IF(ISNUMBER(VLOOKUP($C75,U$20:$AQ$59,21,0)),VLOOKUP($C75,U$20:$AQ$59,21,0),0),""),"")</f>
        <v/>
      </c>
      <c r="V75" s="458" t="str">
        <f>IF(ISNUMBER(V$18),IF(ISNUMBER($C75),IF(ISNUMBER(VLOOKUP($C75,V$20:$AQ$59,21,0)),VLOOKUP($C75,V$20:$AQ$59,21,0),0),""),"")</f>
        <v/>
      </c>
      <c r="W75" s="458" t="str">
        <f>IF(ISNUMBER(W$18),IF(ISNUMBER($C75),IF(ISNUMBER(VLOOKUP($C75,W$20:$AQ$59,21,0)),VLOOKUP($C75,W$20:$AQ$59,21,0),0),""),"")</f>
        <v/>
      </c>
      <c r="X75" s="443"/>
      <c r="Y75" s="443"/>
      <c r="Z75" s="443"/>
      <c r="AA75" s="443"/>
      <c r="AB75" s="443"/>
      <c r="AC75" s="443"/>
      <c r="AD75" s="443"/>
      <c r="AE75" s="443"/>
      <c r="AF75" s="443"/>
      <c r="AG75" s="443"/>
      <c r="AH75" s="443"/>
      <c r="AI75" s="443"/>
      <c r="AJ75" s="443"/>
      <c r="AK75" s="443"/>
      <c r="AL75" s="443"/>
      <c r="AM75" s="443"/>
      <c r="AN75" s="443"/>
      <c r="AO75" s="443"/>
      <c r="AP75" s="443"/>
      <c r="AQ75" s="443"/>
    </row>
    <row r="76" spans="1:43" ht="12" customHeight="1" x14ac:dyDescent="0.2">
      <c r="A76" s="441">
        <v>14</v>
      </c>
      <c r="B76" s="470" t="str">
        <f t="shared" si="2"/>
        <v/>
      </c>
      <c r="C76" s="482" t="str">
        <f t="shared" si="3"/>
        <v/>
      </c>
      <c r="D76" s="458" t="str">
        <f>IF(ISNUMBER(D$18),IF(ISNUMBER($C76),IF(ISNUMBER(VLOOKUP($C76,D$20:$AQ$59,21,0)),VLOOKUP($C76,D$20:$AQ$59,21,0),0),""),"")</f>
        <v/>
      </c>
      <c r="E76" s="458" t="str">
        <f>IF(ISNUMBER(E$18),IF(ISNUMBER($C76),IF(ISNUMBER(VLOOKUP($C76,E$20:$AQ$59,21,0)),VLOOKUP($C76,E$20:$AQ$59,21,0),0),""),"")</f>
        <v/>
      </c>
      <c r="F76" s="458" t="str">
        <f>IF(ISNUMBER(F$18),IF(ISNUMBER($C76),IF(ISNUMBER(VLOOKUP($C76,F$20:$AQ$59,21,0)),VLOOKUP($C76,F$20:$AQ$59,21,0),0),""),"")</f>
        <v/>
      </c>
      <c r="G76" s="458" t="str">
        <f>IF(ISNUMBER(G$18),IF(ISNUMBER($C76),IF(ISNUMBER(VLOOKUP($C76,G$20:$AQ$59,21,0)),VLOOKUP($C76,G$20:$AQ$59,21,0),0),""),"")</f>
        <v/>
      </c>
      <c r="H76" s="458" t="str">
        <f>IF(ISNUMBER(H$18),IF(ISNUMBER($C76),IF(ISNUMBER(VLOOKUP($C76,H$20:$AQ$59,21,0)),VLOOKUP($C76,H$20:$AQ$59,21,0),0),""),"")</f>
        <v/>
      </c>
      <c r="I76" s="458" t="str">
        <f>IF(ISNUMBER(I$18),IF(ISNUMBER($C76),IF(ISNUMBER(VLOOKUP($C76,I$20:$AQ$59,21,0)),VLOOKUP($C76,I$20:$AQ$59,21,0),0),""),"")</f>
        <v/>
      </c>
      <c r="J76" s="458" t="str">
        <f>IF(ISNUMBER(J$18),IF(ISNUMBER($C76),IF(ISNUMBER(VLOOKUP($C76,J$20:$AQ$59,21,0)),VLOOKUP($C76,J$20:$AQ$59,21,0),0),""),"")</f>
        <v/>
      </c>
      <c r="K76" s="458" t="str">
        <f>IF(ISNUMBER(K$18),IF(ISNUMBER($C76),IF(ISNUMBER(VLOOKUP($C76,K$20:$AQ$59,21,0)),VLOOKUP($C76,K$20:$AQ$59,21,0),0),""),"")</f>
        <v/>
      </c>
      <c r="L76" s="458" t="str">
        <f>IF(ISNUMBER(L$18),IF(ISNUMBER($C76),IF(ISNUMBER(VLOOKUP($C76,L$20:$AQ$59,21,0)),VLOOKUP($C76,L$20:$AQ$59,21,0),0),""),"")</f>
        <v/>
      </c>
      <c r="M76" s="458" t="str">
        <f>IF(ISNUMBER(M$18),IF(ISNUMBER($C76),IF(ISNUMBER(VLOOKUP($C76,M$20:$AQ$59,21,0)),VLOOKUP($C76,M$20:$AQ$59,21,0),0),""),"")</f>
        <v/>
      </c>
      <c r="N76" s="458" t="str">
        <f>IF(ISNUMBER(N$18),IF(ISNUMBER($C76),IF(ISNUMBER(VLOOKUP($C76,N$20:$AQ$59,21,0)),VLOOKUP($C76,N$20:$AQ$59,21,0),0),""),"")</f>
        <v/>
      </c>
      <c r="O76" s="458" t="str">
        <f>IF(ISNUMBER(O$18),IF(ISNUMBER($C76),IF(ISNUMBER(VLOOKUP($C76,O$20:$AQ$59,21,0)),VLOOKUP($C76,O$20:$AQ$59,21,0),0),""),"")</f>
        <v/>
      </c>
      <c r="P76" s="458" t="str">
        <f>IF(ISNUMBER(P$18),IF(ISNUMBER($C76),IF(ISNUMBER(VLOOKUP($C76,P$20:$AQ$59,21,0)),VLOOKUP($C76,P$20:$AQ$59,21,0),0),""),"")</f>
        <v/>
      </c>
      <c r="Q76" s="458" t="str">
        <f>IF(ISNUMBER(Q$18),IF(ISNUMBER($C76),IF(ISNUMBER(VLOOKUP($C76,Q$20:$AQ$59,21,0)),VLOOKUP($C76,Q$20:$AQ$59,21,0),0),""),"")</f>
        <v/>
      </c>
      <c r="R76" s="458" t="str">
        <f>IF(ISNUMBER(R$18),IF(ISNUMBER($C76),IF(ISNUMBER(VLOOKUP($C76,R$20:$AQ$59,21,0)),VLOOKUP($C76,R$20:$AQ$59,21,0),0),""),"")</f>
        <v/>
      </c>
      <c r="S76" s="458" t="str">
        <f>IF(ISNUMBER(S$18),IF(ISNUMBER($C76),IF(ISNUMBER(VLOOKUP($C76,S$20:$AQ$59,21,0)),VLOOKUP($C76,S$20:$AQ$59,21,0),0),""),"")</f>
        <v/>
      </c>
      <c r="T76" s="458" t="str">
        <f>IF(ISNUMBER(T$18),IF(ISNUMBER($C76),IF(ISNUMBER(VLOOKUP($C76,T$20:$AQ$59,21,0)),VLOOKUP($C76,T$20:$AQ$59,21,0),0),""),"")</f>
        <v/>
      </c>
      <c r="U76" s="458" t="str">
        <f>IF(ISNUMBER(U$18),IF(ISNUMBER($C76),IF(ISNUMBER(VLOOKUP($C76,U$20:$AQ$59,21,0)),VLOOKUP($C76,U$20:$AQ$59,21,0),0),""),"")</f>
        <v/>
      </c>
      <c r="V76" s="458" t="str">
        <f>IF(ISNUMBER(V$18),IF(ISNUMBER($C76),IF(ISNUMBER(VLOOKUP($C76,V$20:$AQ$59,21,0)),VLOOKUP($C76,V$20:$AQ$59,21,0),0),""),"")</f>
        <v/>
      </c>
      <c r="W76" s="458" t="str">
        <f>IF(ISNUMBER(W$18),IF(ISNUMBER($C76),IF(ISNUMBER(VLOOKUP($C76,W$20:$AQ$59,21,0)),VLOOKUP($C76,W$20:$AQ$59,21,0),0),""),"")</f>
        <v/>
      </c>
      <c r="X76" s="443"/>
      <c r="Y76" s="443"/>
      <c r="Z76" s="443"/>
      <c r="AA76" s="443"/>
      <c r="AB76" s="443"/>
      <c r="AC76" s="443"/>
      <c r="AD76" s="443"/>
      <c r="AE76" s="443"/>
      <c r="AF76" s="443"/>
      <c r="AG76" s="443"/>
      <c r="AH76" s="443"/>
      <c r="AI76" s="443"/>
      <c r="AJ76" s="443"/>
      <c r="AK76" s="443"/>
      <c r="AL76" s="443"/>
      <c r="AM76" s="443"/>
      <c r="AN76" s="443"/>
      <c r="AO76" s="443"/>
      <c r="AP76" s="443"/>
      <c r="AQ76" s="443"/>
    </row>
    <row r="77" spans="1:43" ht="12" customHeight="1" x14ac:dyDescent="0.2">
      <c r="A77" s="441">
        <v>15</v>
      </c>
      <c r="B77" s="470" t="str">
        <f t="shared" si="2"/>
        <v/>
      </c>
      <c r="C77" s="482" t="str">
        <f t="shared" si="3"/>
        <v/>
      </c>
      <c r="D77" s="458" t="str">
        <f>IF(ISNUMBER(D$18),IF(ISNUMBER($C77),IF(ISNUMBER(VLOOKUP($C77,D$20:$AQ$59,21,0)),VLOOKUP($C77,D$20:$AQ$59,21,0),0),""),"")</f>
        <v/>
      </c>
      <c r="E77" s="458" t="str">
        <f>IF(ISNUMBER(E$18),IF(ISNUMBER($C77),IF(ISNUMBER(VLOOKUP($C77,E$20:$AQ$59,21,0)),VLOOKUP($C77,E$20:$AQ$59,21,0),0),""),"")</f>
        <v/>
      </c>
      <c r="F77" s="458" t="str">
        <f>IF(ISNUMBER(F$18),IF(ISNUMBER($C77),IF(ISNUMBER(VLOOKUP($C77,F$20:$AQ$59,21,0)),VLOOKUP($C77,F$20:$AQ$59,21,0),0),""),"")</f>
        <v/>
      </c>
      <c r="G77" s="458" t="str">
        <f>IF(ISNUMBER(G$18),IF(ISNUMBER($C77),IF(ISNUMBER(VLOOKUP($C77,G$20:$AQ$59,21,0)),VLOOKUP($C77,G$20:$AQ$59,21,0),0),""),"")</f>
        <v/>
      </c>
      <c r="H77" s="458" t="str">
        <f>IF(ISNUMBER(H$18),IF(ISNUMBER($C77),IF(ISNUMBER(VLOOKUP($C77,H$20:$AQ$59,21,0)),VLOOKUP($C77,H$20:$AQ$59,21,0),0),""),"")</f>
        <v/>
      </c>
      <c r="I77" s="458" t="str">
        <f>IF(ISNUMBER(I$18),IF(ISNUMBER($C77),IF(ISNUMBER(VLOOKUP($C77,I$20:$AQ$59,21,0)),VLOOKUP($C77,I$20:$AQ$59,21,0),0),""),"")</f>
        <v/>
      </c>
      <c r="J77" s="458" t="str">
        <f>IF(ISNUMBER(J$18),IF(ISNUMBER($C77),IF(ISNUMBER(VLOOKUP($C77,J$20:$AQ$59,21,0)),VLOOKUP($C77,J$20:$AQ$59,21,0),0),""),"")</f>
        <v/>
      </c>
      <c r="K77" s="458" t="str">
        <f>IF(ISNUMBER(K$18),IF(ISNUMBER($C77),IF(ISNUMBER(VLOOKUP($C77,K$20:$AQ$59,21,0)),VLOOKUP($C77,K$20:$AQ$59,21,0),0),""),"")</f>
        <v/>
      </c>
      <c r="L77" s="458" t="str">
        <f>IF(ISNUMBER(L$18),IF(ISNUMBER($C77),IF(ISNUMBER(VLOOKUP($C77,L$20:$AQ$59,21,0)),VLOOKUP($C77,L$20:$AQ$59,21,0),0),""),"")</f>
        <v/>
      </c>
      <c r="M77" s="458" t="str">
        <f>IF(ISNUMBER(M$18),IF(ISNUMBER($C77),IF(ISNUMBER(VLOOKUP($C77,M$20:$AQ$59,21,0)),VLOOKUP($C77,M$20:$AQ$59,21,0),0),""),"")</f>
        <v/>
      </c>
      <c r="N77" s="458" t="str">
        <f>IF(ISNUMBER(N$18),IF(ISNUMBER($C77),IF(ISNUMBER(VLOOKUP($C77,N$20:$AQ$59,21,0)),VLOOKUP($C77,N$20:$AQ$59,21,0),0),""),"")</f>
        <v/>
      </c>
      <c r="O77" s="458" t="str">
        <f>IF(ISNUMBER(O$18),IF(ISNUMBER($C77),IF(ISNUMBER(VLOOKUP($C77,O$20:$AQ$59,21,0)),VLOOKUP($C77,O$20:$AQ$59,21,0),0),""),"")</f>
        <v/>
      </c>
      <c r="P77" s="458" t="str">
        <f>IF(ISNUMBER(P$18),IF(ISNUMBER($C77),IF(ISNUMBER(VLOOKUP($C77,P$20:$AQ$59,21,0)),VLOOKUP($C77,P$20:$AQ$59,21,0),0),""),"")</f>
        <v/>
      </c>
      <c r="Q77" s="458" t="str">
        <f>IF(ISNUMBER(Q$18),IF(ISNUMBER($C77),IF(ISNUMBER(VLOOKUP($C77,Q$20:$AQ$59,21,0)),VLOOKUP($C77,Q$20:$AQ$59,21,0),0),""),"")</f>
        <v/>
      </c>
      <c r="R77" s="458" t="str">
        <f>IF(ISNUMBER(R$18),IF(ISNUMBER($C77),IF(ISNUMBER(VLOOKUP($C77,R$20:$AQ$59,21,0)),VLOOKUP($C77,R$20:$AQ$59,21,0),0),""),"")</f>
        <v/>
      </c>
      <c r="S77" s="458" t="str">
        <f>IF(ISNUMBER(S$18),IF(ISNUMBER($C77),IF(ISNUMBER(VLOOKUP($C77,S$20:$AQ$59,21,0)),VLOOKUP($C77,S$20:$AQ$59,21,0),0),""),"")</f>
        <v/>
      </c>
      <c r="T77" s="458" t="str">
        <f>IF(ISNUMBER(T$18),IF(ISNUMBER($C77),IF(ISNUMBER(VLOOKUP($C77,T$20:$AQ$59,21,0)),VLOOKUP($C77,T$20:$AQ$59,21,0),0),""),"")</f>
        <v/>
      </c>
      <c r="U77" s="458" t="str">
        <f>IF(ISNUMBER(U$18),IF(ISNUMBER($C77),IF(ISNUMBER(VLOOKUP($C77,U$20:$AQ$59,21,0)),VLOOKUP($C77,U$20:$AQ$59,21,0),0),""),"")</f>
        <v/>
      </c>
      <c r="V77" s="458" t="str">
        <f>IF(ISNUMBER(V$18),IF(ISNUMBER($C77),IF(ISNUMBER(VLOOKUP($C77,V$20:$AQ$59,21,0)),VLOOKUP($C77,V$20:$AQ$59,21,0),0),""),"")</f>
        <v/>
      </c>
      <c r="W77" s="458" t="str">
        <f>IF(ISNUMBER(W$18),IF(ISNUMBER($C77),IF(ISNUMBER(VLOOKUP($C77,W$20:$AQ$59,21,0)),VLOOKUP($C77,W$20:$AQ$59,21,0),0),""),"")</f>
        <v/>
      </c>
      <c r="X77" s="443"/>
      <c r="Y77" s="443"/>
      <c r="Z77" s="443"/>
      <c r="AA77" s="443"/>
      <c r="AB77" s="443"/>
      <c r="AC77" s="443"/>
      <c r="AD77" s="443"/>
      <c r="AE77" s="443"/>
      <c r="AF77" s="443"/>
      <c r="AG77" s="443"/>
      <c r="AH77" s="443"/>
      <c r="AI77" s="443"/>
      <c r="AJ77" s="443"/>
      <c r="AK77" s="443"/>
      <c r="AL77" s="443"/>
      <c r="AM77" s="443"/>
      <c r="AN77" s="443"/>
      <c r="AO77" s="443"/>
      <c r="AP77" s="443"/>
      <c r="AQ77" s="443"/>
    </row>
    <row r="78" spans="1:43" ht="12" customHeight="1" x14ac:dyDescent="0.2">
      <c r="A78" s="441">
        <v>16</v>
      </c>
      <c r="B78" s="470" t="str">
        <f t="shared" si="2"/>
        <v/>
      </c>
      <c r="C78" s="482" t="str">
        <f t="shared" si="3"/>
        <v/>
      </c>
      <c r="D78" s="458" t="str">
        <f>IF(ISNUMBER(D$18),IF(ISNUMBER($C78),IF(ISNUMBER(VLOOKUP($C78,D$20:$AQ$59,21,0)),VLOOKUP($C78,D$20:$AQ$59,21,0),0),""),"")</f>
        <v/>
      </c>
      <c r="E78" s="458" t="str">
        <f>IF(ISNUMBER(E$18),IF(ISNUMBER($C78),IF(ISNUMBER(VLOOKUP($C78,E$20:$AQ$59,21,0)),VLOOKUP($C78,E$20:$AQ$59,21,0),0),""),"")</f>
        <v/>
      </c>
      <c r="F78" s="458" t="str">
        <f>IF(ISNUMBER(F$18),IF(ISNUMBER($C78),IF(ISNUMBER(VLOOKUP($C78,F$20:$AQ$59,21,0)),VLOOKUP($C78,F$20:$AQ$59,21,0),0),""),"")</f>
        <v/>
      </c>
      <c r="G78" s="458" t="str">
        <f>IF(ISNUMBER(G$18),IF(ISNUMBER($C78),IF(ISNUMBER(VLOOKUP($C78,G$20:$AQ$59,21,0)),VLOOKUP($C78,G$20:$AQ$59,21,0),0),""),"")</f>
        <v/>
      </c>
      <c r="H78" s="458" t="str">
        <f>IF(ISNUMBER(H$18),IF(ISNUMBER($C78),IF(ISNUMBER(VLOOKUP($C78,H$20:$AQ$59,21,0)),VLOOKUP($C78,H$20:$AQ$59,21,0),0),""),"")</f>
        <v/>
      </c>
      <c r="I78" s="458" t="str">
        <f>IF(ISNUMBER(I$18),IF(ISNUMBER($C78),IF(ISNUMBER(VLOOKUP($C78,I$20:$AQ$59,21,0)),VLOOKUP($C78,I$20:$AQ$59,21,0),0),""),"")</f>
        <v/>
      </c>
      <c r="J78" s="458" t="str">
        <f>IF(ISNUMBER(J$18),IF(ISNUMBER($C78),IF(ISNUMBER(VLOOKUP($C78,J$20:$AQ$59,21,0)),VLOOKUP($C78,J$20:$AQ$59,21,0),0),""),"")</f>
        <v/>
      </c>
      <c r="K78" s="458" t="str">
        <f>IF(ISNUMBER(K$18),IF(ISNUMBER($C78),IF(ISNUMBER(VLOOKUP($C78,K$20:$AQ$59,21,0)),VLOOKUP($C78,K$20:$AQ$59,21,0),0),""),"")</f>
        <v/>
      </c>
      <c r="L78" s="458" t="str">
        <f>IF(ISNUMBER(L$18),IF(ISNUMBER($C78),IF(ISNUMBER(VLOOKUP($C78,L$20:$AQ$59,21,0)),VLOOKUP($C78,L$20:$AQ$59,21,0),0),""),"")</f>
        <v/>
      </c>
      <c r="M78" s="458" t="str">
        <f>IF(ISNUMBER(M$18),IF(ISNUMBER($C78),IF(ISNUMBER(VLOOKUP($C78,M$20:$AQ$59,21,0)),VLOOKUP($C78,M$20:$AQ$59,21,0),0),""),"")</f>
        <v/>
      </c>
      <c r="N78" s="458" t="str">
        <f>IF(ISNUMBER(N$18),IF(ISNUMBER($C78),IF(ISNUMBER(VLOOKUP($C78,N$20:$AQ$59,21,0)),VLOOKUP($C78,N$20:$AQ$59,21,0),0),""),"")</f>
        <v/>
      </c>
      <c r="O78" s="458" t="str">
        <f>IF(ISNUMBER(O$18),IF(ISNUMBER($C78),IF(ISNUMBER(VLOOKUP($C78,O$20:$AQ$59,21,0)),VLOOKUP($C78,O$20:$AQ$59,21,0),0),""),"")</f>
        <v/>
      </c>
      <c r="P78" s="458" t="str">
        <f>IF(ISNUMBER(P$18),IF(ISNUMBER($C78),IF(ISNUMBER(VLOOKUP($C78,P$20:$AQ$59,21,0)),VLOOKUP($C78,P$20:$AQ$59,21,0),0),""),"")</f>
        <v/>
      </c>
      <c r="Q78" s="458" t="str">
        <f>IF(ISNUMBER(Q$18),IF(ISNUMBER($C78),IF(ISNUMBER(VLOOKUP($C78,Q$20:$AQ$59,21,0)),VLOOKUP($C78,Q$20:$AQ$59,21,0),0),""),"")</f>
        <v/>
      </c>
      <c r="R78" s="458" t="str">
        <f>IF(ISNUMBER(R$18),IF(ISNUMBER($C78),IF(ISNUMBER(VLOOKUP($C78,R$20:$AQ$59,21,0)),VLOOKUP($C78,R$20:$AQ$59,21,0),0),""),"")</f>
        <v/>
      </c>
      <c r="S78" s="458" t="str">
        <f>IF(ISNUMBER(S$18),IF(ISNUMBER($C78),IF(ISNUMBER(VLOOKUP($C78,S$20:$AQ$59,21,0)),VLOOKUP($C78,S$20:$AQ$59,21,0),0),""),"")</f>
        <v/>
      </c>
      <c r="T78" s="458" t="str">
        <f>IF(ISNUMBER(T$18),IF(ISNUMBER($C78),IF(ISNUMBER(VLOOKUP($C78,T$20:$AQ$59,21,0)),VLOOKUP($C78,T$20:$AQ$59,21,0),0),""),"")</f>
        <v/>
      </c>
      <c r="U78" s="458" t="str">
        <f>IF(ISNUMBER(U$18),IF(ISNUMBER($C78),IF(ISNUMBER(VLOOKUP($C78,U$20:$AQ$59,21,0)),VLOOKUP($C78,U$20:$AQ$59,21,0),0),""),"")</f>
        <v/>
      </c>
      <c r="V78" s="458" t="str">
        <f>IF(ISNUMBER(V$18),IF(ISNUMBER($C78),IF(ISNUMBER(VLOOKUP($C78,V$20:$AQ$59,21,0)),VLOOKUP($C78,V$20:$AQ$59,21,0),0),""),"")</f>
        <v/>
      </c>
      <c r="W78" s="458" t="str">
        <f>IF(ISNUMBER(W$18),IF(ISNUMBER($C78),IF(ISNUMBER(VLOOKUP($C78,W$20:$AQ$59,21,0)),VLOOKUP($C78,W$20:$AQ$59,21,0),0),""),"")</f>
        <v/>
      </c>
      <c r="X78" s="443"/>
      <c r="Y78" s="443"/>
      <c r="Z78" s="443"/>
      <c r="AA78" s="443"/>
      <c r="AB78" s="443"/>
      <c r="AC78" s="443"/>
      <c r="AD78" s="443"/>
      <c r="AE78" s="443"/>
      <c r="AF78" s="443"/>
      <c r="AG78" s="443"/>
      <c r="AH78" s="443"/>
      <c r="AI78" s="443"/>
      <c r="AJ78" s="443"/>
      <c r="AK78" s="443"/>
      <c r="AL78" s="443"/>
      <c r="AM78" s="443"/>
      <c r="AN78" s="443"/>
      <c r="AO78" s="443"/>
      <c r="AP78" s="443"/>
      <c r="AQ78" s="443"/>
    </row>
    <row r="79" spans="1:43" ht="12" customHeight="1" x14ac:dyDescent="0.2">
      <c r="A79" s="441">
        <v>17</v>
      </c>
      <c r="B79" s="470" t="str">
        <f t="shared" si="2"/>
        <v/>
      </c>
      <c r="C79" s="482" t="str">
        <f t="shared" si="3"/>
        <v/>
      </c>
      <c r="D79" s="458" t="str">
        <f>IF(ISNUMBER(D$18),IF(ISNUMBER($C79),IF(ISNUMBER(VLOOKUP($C79,D$20:$AQ$59,21,0)),VLOOKUP($C79,D$20:$AQ$59,21,0),0),""),"")</f>
        <v/>
      </c>
      <c r="E79" s="458" t="str">
        <f>IF(ISNUMBER(E$18),IF(ISNUMBER($C79),IF(ISNUMBER(VLOOKUP($C79,E$20:$AQ$59,21,0)),VLOOKUP($C79,E$20:$AQ$59,21,0),0),""),"")</f>
        <v/>
      </c>
      <c r="F79" s="458" t="str">
        <f>IF(ISNUMBER(F$18),IF(ISNUMBER($C79),IF(ISNUMBER(VLOOKUP($C79,F$20:$AQ$59,21,0)),VLOOKUP($C79,F$20:$AQ$59,21,0),0),""),"")</f>
        <v/>
      </c>
      <c r="G79" s="458" t="str">
        <f>IF(ISNUMBER(G$18),IF(ISNUMBER($C79),IF(ISNUMBER(VLOOKUP($C79,G$20:$AQ$59,21,0)),VLOOKUP($C79,G$20:$AQ$59,21,0),0),""),"")</f>
        <v/>
      </c>
      <c r="H79" s="458" t="str">
        <f>IF(ISNUMBER(H$18),IF(ISNUMBER($C79),IF(ISNUMBER(VLOOKUP($C79,H$20:$AQ$59,21,0)),VLOOKUP($C79,H$20:$AQ$59,21,0),0),""),"")</f>
        <v/>
      </c>
      <c r="I79" s="458" t="str">
        <f>IF(ISNUMBER(I$18),IF(ISNUMBER($C79),IF(ISNUMBER(VLOOKUP($C79,I$20:$AQ$59,21,0)),VLOOKUP($C79,I$20:$AQ$59,21,0),0),""),"")</f>
        <v/>
      </c>
      <c r="J79" s="458" t="str">
        <f>IF(ISNUMBER(J$18),IF(ISNUMBER($C79),IF(ISNUMBER(VLOOKUP($C79,J$20:$AQ$59,21,0)),VLOOKUP($C79,J$20:$AQ$59,21,0),0),""),"")</f>
        <v/>
      </c>
      <c r="K79" s="458" t="str">
        <f>IF(ISNUMBER(K$18),IF(ISNUMBER($C79),IF(ISNUMBER(VLOOKUP($C79,K$20:$AQ$59,21,0)),VLOOKUP($C79,K$20:$AQ$59,21,0),0),""),"")</f>
        <v/>
      </c>
      <c r="L79" s="458" t="str">
        <f>IF(ISNUMBER(L$18),IF(ISNUMBER($C79),IF(ISNUMBER(VLOOKUP($C79,L$20:$AQ$59,21,0)),VLOOKUP($C79,L$20:$AQ$59,21,0),0),""),"")</f>
        <v/>
      </c>
      <c r="M79" s="458" t="str">
        <f>IF(ISNUMBER(M$18),IF(ISNUMBER($C79),IF(ISNUMBER(VLOOKUP($C79,M$20:$AQ$59,21,0)),VLOOKUP($C79,M$20:$AQ$59,21,0),0),""),"")</f>
        <v/>
      </c>
      <c r="N79" s="458" t="str">
        <f>IF(ISNUMBER(N$18),IF(ISNUMBER($C79),IF(ISNUMBER(VLOOKUP($C79,N$20:$AQ$59,21,0)),VLOOKUP($C79,N$20:$AQ$59,21,0),0),""),"")</f>
        <v/>
      </c>
      <c r="O79" s="458" t="str">
        <f>IF(ISNUMBER(O$18),IF(ISNUMBER($C79),IF(ISNUMBER(VLOOKUP($C79,O$20:$AQ$59,21,0)),VLOOKUP($C79,O$20:$AQ$59,21,0),0),""),"")</f>
        <v/>
      </c>
      <c r="P79" s="458" t="str">
        <f>IF(ISNUMBER(P$18),IF(ISNUMBER($C79),IF(ISNUMBER(VLOOKUP($C79,P$20:$AQ$59,21,0)),VLOOKUP($C79,P$20:$AQ$59,21,0),0),""),"")</f>
        <v/>
      </c>
      <c r="Q79" s="458" t="str">
        <f>IF(ISNUMBER(Q$18),IF(ISNUMBER($C79),IF(ISNUMBER(VLOOKUP($C79,Q$20:$AQ$59,21,0)),VLOOKUP($C79,Q$20:$AQ$59,21,0),0),""),"")</f>
        <v/>
      </c>
      <c r="R79" s="458" t="str">
        <f>IF(ISNUMBER(R$18),IF(ISNUMBER($C79),IF(ISNUMBER(VLOOKUP($C79,R$20:$AQ$59,21,0)),VLOOKUP($C79,R$20:$AQ$59,21,0),0),""),"")</f>
        <v/>
      </c>
      <c r="S79" s="458" t="str">
        <f>IF(ISNUMBER(S$18),IF(ISNUMBER($C79),IF(ISNUMBER(VLOOKUP($C79,S$20:$AQ$59,21,0)),VLOOKUP($C79,S$20:$AQ$59,21,0),0),""),"")</f>
        <v/>
      </c>
      <c r="T79" s="458" t="str">
        <f>IF(ISNUMBER(T$18),IF(ISNUMBER($C79),IF(ISNUMBER(VLOOKUP($C79,T$20:$AQ$59,21,0)),VLOOKUP($C79,T$20:$AQ$59,21,0),0),""),"")</f>
        <v/>
      </c>
      <c r="U79" s="458" t="str">
        <f>IF(ISNUMBER(U$18),IF(ISNUMBER($C79),IF(ISNUMBER(VLOOKUP($C79,U$20:$AQ$59,21,0)),VLOOKUP($C79,U$20:$AQ$59,21,0),0),""),"")</f>
        <v/>
      </c>
      <c r="V79" s="458" t="str">
        <f>IF(ISNUMBER(V$18),IF(ISNUMBER($C79),IF(ISNUMBER(VLOOKUP($C79,V$20:$AQ$59,21,0)),VLOOKUP($C79,V$20:$AQ$59,21,0),0),""),"")</f>
        <v/>
      </c>
      <c r="W79" s="458" t="str">
        <f>IF(ISNUMBER(W$18),IF(ISNUMBER($C79),IF(ISNUMBER(VLOOKUP($C79,W$20:$AQ$59,21,0)),VLOOKUP($C79,W$20:$AQ$59,21,0),0),""),"")</f>
        <v/>
      </c>
      <c r="X79" s="443"/>
      <c r="Y79" s="443"/>
      <c r="Z79" s="443"/>
      <c r="AA79" s="443"/>
      <c r="AB79" s="443"/>
      <c r="AC79" s="443"/>
      <c r="AD79" s="443"/>
      <c r="AE79" s="443"/>
      <c r="AF79" s="443"/>
      <c r="AG79" s="443"/>
      <c r="AH79" s="443"/>
      <c r="AI79" s="443"/>
      <c r="AJ79" s="443"/>
      <c r="AK79" s="443"/>
      <c r="AL79" s="443"/>
      <c r="AM79" s="443"/>
      <c r="AN79" s="443"/>
      <c r="AO79" s="443"/>
      <c r="AP79" s="443"/>
      <c r="AQ79" s="443"/>
    </row>
    <row r="80" spans="1:43" ht="12" customHeight="1" x14ac:dyDescent="0.2">
      <c r="A80" s="441">
        <v>18</v>
      </c>
      <c r="B80" s="470" t="str">
        <f t="shared" si="2"/>
        <v/>
      </c>
      <c r="C80" s="482" t="str">
        <f t="shared" si="3"/>
        <v/>
      </c>
      <c r="D80" s="458" t="str">
        <f>IF(ISNUMBER(D$18),IF(ISNUMBER($C80),IF(ISNUMBER(VLOOKUP($C80,D$20:$AQ$59,21,0)),VLOOKUP($C80,D$20:$AQ$59,21,0),0),""),"")</f>
        <v/>
      </c>
      <c r="E80" s="458" t="str">
        <f>IF(ISNUMBER(E$18),IF(ISNUMBER($C80),IF(ISNUMBER(VLOOKUP($C80,E$20:$AQ$59,21,0)),VLOOKUP($C80,E$20:$AQ$59,21,0),0),""),"")</f>
        <v/>
      </c>
      <c r="F80" s="458" t="str">
        <f>IF(ISNUMBER(F$18),IF(ISNUMBER($C80),IF(ISNUMBER(VLOOKUP($C80,F$20:$AQ$59,21,0)),VLOOKUP($C80,F$20:$AQ$59,21,0),0),""),"")</f>
        <v/>
      </c>
      <c r="G80" s="458" t="str">
        <f>IF(ISNUMBER(G$18),IF(ISNUMBER($C80),IF(ISNUMBER(VLOOKUP($C80,G$20:$AQ$59,21,0)),VLOOKUP($C80,G$20:$AQ$59,21,0),0),""),"")</f>
        <v/>
      </c>
      <c r="H80" s="458" t="str">
        <f>IF(ISNUMBER(H$18),IF(ISNUMBER($C80),IF(ISNUMBER(VLOOKUP($C80,H$20:$AQ$59,21,0)),VLOOKUP($C80,H$20:$AQ$59,21,0),0),""),"")</f>
        <v/>
      </c>
      <c r="I80" s="458" t="str">
        <f>IF(ISNUMBER(I$18),IF(ISNUMBER($C80),IF(ISNUMBER(VLOOKUP($C80,I$20:$AQ$59,21,0)),VLOOKUP($C80,I$20:$AQ$59,21,0),0),""),"")</f>
        <v/>
      </c>
      <c r="J80" s="458" t="str">
        <f>IF(ISNUMBER(J$18),IF(ISNUMBER($C80),IF(ISNUMBER(VLOOKUP($C80,J$20:$AQ$59,21,0)),VLOOKUP($C80,J$20:$AQ$59,21,0),0),""),"")</f>
        <v/>
      </c>
      <c r="K80" s="458" t="str">
        <f>IF(ISNUMBER(K$18),IF(ISNUMBER($C80),IF(ISNUMBER(VLOOKUP($C80,K$20:$AQ$59,21,0)),VLOOKUP($C80,K$20:$AQ$59,21,0),0),""),"")</f>
        <v/>
      </c>
      <c r="L80" s="458" t="str">
        <f>IF(ISNUMBER(L$18),IF(ISNUMBER($C80),IF(ISNUMBER(VLOOKUP($C80,L$20:$AQ$59,21,0)),VLOOKUP($C80,L$20:$AQ$59,21,0),0),""),"")</f>
        <v/>
      </c>
      <c r="M80" s="458" t="str">
        <f>IF(ISNUMBER(M$18),IF(ISNUMBER($C80),IF(ISNUMBER(VLOOKUP($C80,M$20:$AQ$59,21,0)),VLOOKUP($C80,M$20:$AQ$59,21,0),0),""),"")</f>
        <v/>
      </c>
      <c r="N80" s="458" t="str">
        <f>IF(ISNUMBER(N$18),IF(ISNUMBER($C80),IF(ISNUMBER(VLOOKUP($C80,N$20:$AQ$59,21,0)),VLOOKUP($C80,N$20:$AQ$59,21,0),0),""),"")</f>
        <v/>
      </c>
      <c r="O80" s="458" t="str">
        <f>IF(ISNUMBER(O$18),IF(ISNUMBER($C80),IF(ISNUMBER(VLOOKUP($C80,O$20:$AQ$59,21,0)),VLOOKUP($C80,O$20:$AQ$59,21,0),0),""),"")</f>
        <v/>
      </c>
      <c r="P80" s="458" t="str">
        <f>IF(ISNUMBER(P$18),IF(ISNUMBER($C80),IF(ISNUMBER(VLOOKUP($C80,P$20:$AQ$59,21,0)),VLOOKUP($C80,P$20:$AQ$59,21,0),0),""),"")</f>
        <v/>
      </c>
      <c r="Q80" s="458" t="str">
        <f>IF(ISNUMBER(Q$18),IF(ISNUMBER($C80),IF(ISNUMBER(VLOOKUP($C80,Q$20:$AQ$59,21,0)),VLOOKUP($C80,Q$20:$AQ$59,21,0),0),""),"")</f>
        <v/>
      </c>
      <c r="R80" s="458" t="str">
        <f>IF(ISNUMBER(R$18),IF(ISNUMBER($C80),IF(ISNUMBER(VLOOKUP($C80,R$20:$AQ$59,21,0)),VLOOKUP($C80,R$20:$AQ$59,21,0),0),""),"")</f>
        <v/>
      </c>
      <c r="S80" s="458" t="str">
        <f>IF(ISNUMBER(S$18),IF(ISNUMBER($C80),IF(ISNUMBER(VLOOKUP($C80,S$20:$AQ$59,21,0)),VLOOKUP($C80,S$20:$AQ$59,21,0),0),""),"")</f>
        <v/>
      </c>
      <c r="T80" s="458" t="str">
        <f>IF(ISNUMBER(T$18),IF(ISNUMBER($C80),IF(ISNUMBER(VLOOKUP($C80,T$20:$AQ$59,21,0)),VLOOKUP($C80,T$20:$AQ$59,21,0),0),""),"")</f>
        <v/>
      </c>
      <c r="U80" s="458" t="str">
        <f>IF(ISNUMBER(U$18),IF(ISNUMBER($C80),IF(ISNUMBER(VLOOKUP($C80,U$20:$AQ$59,21,0)),VLOOKUP($C80,U$20:$AQ$59,21,0),0),""),"")</f>
        <v/>
      </c>
      <c r="V80" s="458" t="str">
        <f>IF(ISNUMBER(V$18),IF(ISNUMBER($C80),IF(ISNUMBER(VLOOKUP($C80,V$20:$AQ$59,21,0)),VLOOKUP($C80,V$20:$AQ$59,21,0),0),""),"")</f>
        <v/>
      </c>
      <c r="W80" s="458" t="str">
        <f>IF(ISNUMBER(W$18),IF(ISNUMBER($C80),IF(ISNUMBER(VLOOKUP($C80,W$20:$AQ$59,21,0)),VLOOKUP($C80,W$20:$AQ$59,21,0),0),""),"")</f>
        <v/>
      </c>
      <c r="X80" s="443"/>
      <c r="Y80" s="443"/>
      <c r="Z80" s="443"/>
      <c r="AA80" s="443"/>
      <c r="AB80" s="443"/>
      <c r="AC80" s="443"/>
      <c r="AD80" s="443"/>
      <c r="AE80" s="443"/>
      <c r="AF80" s="443"/>
      <c r="AG80" s="443"/>
      <c r="AH80" s="443"/>
      <c r="AI80" s="443"/>
      <c r="AJ80" s="443"/>
      <c r="AK80" s="443"/>
      <c r="AL80" s="443"/>
      <c r="AM80" s="443"/>
      <c r="AN80" s="443"/>
      <c r="AO80" s="443"/>
      <c r="AP80" s="443"/>
      <c r="AQ80" s="443"/>
    </row>
    <row r="81" spans="1:43" ht="12" customHeight="1" x14ac:dyDescent="0.2">
      <c r="A81" s="441">
        <v>19</v>
      </c>
      <c r="B81" s="470" t="str">
        <f t="shared" si="2"/>
        <v/>
      </c>
      <c r="C81" s="482" t="str">
        <f t="shared" si="3"/>
        <v/>
      </c>
      <c r="D81" s="458" t="str">
        <f>IF(ISNUMBER(D$18),IF(ISNUMBER($C81),IF(ISNUMBER(VLOOKUP($C81,D$20:$AQ$59,21,0)),VLOOKUP($C81,D$20:$AQ$59,21,0),0),""),"")</f>
        <v/>
      </c>
      <c r="E81" s="458" t="str">
        <f>IF(ISNUMBER(E$18),IF(ISNUMBER($C81),IF(ISNUMBER(VLOOKUP($C81,E$20:$AQ$59,21,0)),VLOOKUP($C81,E$20:$AQ$59,21,0),0),""),"")</f>
        <v/>
      </c>
      <c r="F81" s="458" t="str">
        <f>IF(ISNUMBER(F$18),IF(ISNUMBER($C81),IF(ISNUMBER(VLOOKUP($C81,F$20:$AQ$59,21,0)),VLOOKUP($C81,F$20:$AQ$59,21,0),0),""),"")</f>
        <v/>
      </c>
      <c r="G81" s="458" t="str">
        <f>IF(ISNUMBER(G$18),IF(ISNUMBER($C81),IF(ISNUMBER(VLOOKUP($C81,G$20:$AQ$59,21,0)),VLOOKUP($C81,G$20:$AQ$59,21,0),0),""),"")</f>
        <v/>
      </c>
      <c r="H81" s="458" t="str">
        <f>IF(ISNUMBER(H$18),IF(ISNUMBER($C81),IF(ISNUMBER(VLOOKUP($C81,H$20:$AQ$59,21,0)),VLOOKUP($C81,H$20:$AQ$59,21,0),0),""),"")</f>
        <v/>
      </c>
      <c r="I81" s="458" t="str">
        <f>IF(ISNUMBER(I$18),IF(ISNUMBER($C81),IF(ISNUMBER(VLOOKUP($C81,I$20:$AQ$59,21,0)),VLOOKUP($C81,I$20:$AQ$59,21,0),0),""),"")</f>
        <v/>
      </c>
      <c r="J81" s="458" t="str">
        <f>IF(ISNUMBER(J$18),IF(ISNUMBER($C81),IF(ISNUMBER(VLOOKUP($C81,J$20:$AQ$59,21,0)),VLOOKUP($C81,J$20:$AQ$59,21,0),0),""),"")</f>
        <v/>
      </c>
      <c r="K81" s="458" t="str">
        <f>IF(ISNUMBER(K$18),IF(ISNUMBER($C81),IF(ISNUMBER(VLOOKUP($C81,K$20:$AQ$59,21,0)),VLOOKUP($C81,K$20:$AQ$59,21,0),0),""),"")</f>
        <v/>
      </c>
      <c r="L81" s="458" t="str">
        <f>IF(ISNUMBER(L$18),IF(ISNUMBER($C81),IF(ISNUMBER(VLOOKUP($C81,L$20:$AQ$59,21,0)),VLOOKUP($C81,L$20:$AQ$59,21,0),0),""),"")</f>
        <v/>
      </c>
      <c r="M81" s="458" t="str">
        <f>IF(ISNUMBER(M$18),IF(ISNUMBER($C81),IF(ISNUMBER(VLOOKUP($C81,M$20:$AQ$59,21,0)),VLOOKUP($C81,M$20:$AQ$59,21,0),0),""),"")</f>
        <v/>
      </c>
      <c r="N81" s="458" t="str">
        <f>IF(ISNUMBER(N$18),IF(ISNUMBER($C81),IF(ISNUMBER(VLOOKUP($C81,N$20:$AQ$59,21,0)),VLOOKUP($C81,N$20:$AQ$59,21,0),0),""),"")</f>
        <v/>
      </c>
      <c r="O81" s="458" t="str">
        <f>IF(ISNUMBER(O$18),IF(ISNUMBER($C81),IF(ISNUMBER(VLOOKUP($C81,O$20:$AQ$59,21,0)),VLOOKUP($C81,O$20:$AQ$59,21,0),0),""),"")</f>
        <v/>
      </c>
      <c r="P81" s="458" t="str">
        <f>IF(ISNUMBER(P$18),IF(ISNUMBER($C81),IF(ISNUMBER(VLOOKUP($C81,P$20:$AQ$59,21,0)),VLOOKUP($C81,P$20:$AQ$59,21,0),0),""),"")</f>
        <v/>
      </c>
      <c r="Q81" s="458" t="str">
        <f>IF(ISNUMBER(Q$18),IF(ISNUMBER($C81),IF(ISNUMBER(VLOOKUP($C81,Q$20:$AQ$59,21,0)),VLOOKUP($C81,Q$20:$AQ$59,21,0),0),""),"")</f>
        <v/>
      </c>
      <c r="R81" s="458" t="str">
        <f>IF(ISNUMBER(R$18),IF(ISNUMBER($C81),IF(ISNUMBER(VLOOKUP($C81,R$20:$AQ$59,21,0)),VLOOKUP($C81,R$20:$AQ$59,21,0),0),""),"")</f>
        <v/>
      </c>
      <c r="S81" s="458" t="str">
        <f>IF(ISNUMBER(S$18),IF(ISNUMBER($C81),IF(ISNUMBER(VLOOKUP($C81,S$20:$AQ$59,21,0)),VLOOKUP($C81,S$20:$AQ$59,21,0),0),""),"")</f>
        <v/>
      </c>
      <c r="T81" s="458" t="str">
        <f>IF(ISNUMBER(T$18),IF(ISNUMBER($C81),IF(ISNUMBER(VLOOKUP($C81,T$20:$AQ$59,21,0)),VLOOKUP($C81,T$20:$AQ$59,21,0),0),""),"")</f>
        <v/>
      </c>
      <c r="U81" s="458" t="str">
        <f>IF(ISNUMBER(U$18),IF(ISNUMBER($C81),IF(ISNUMBER(VLOOKUP($C81,U$20:$AQ$59,21,0)),VLOOKUP($C81,U$20:$AQ$59,21,0),0),""),"")</f>
        <v/>
      </c>
      <c r="V81" s="458" t="str">
        <f>IF(ISNUMBER(V$18),IF(ISNUMBER($C81),IF(ISNUMBER(VLOOKUP($C81,V$20:$AQ$59,21,0)),VLOOKUP($C81,V$20:$AQ$59,21,0),0),""),"")</f>
        <v/>
      </c>
      <c r="W81" s="458" t="str">
        <f>IF(ISNUMBER(W$18),IF(ISNUMBER($C81),IF(ISNUMBER(VLOOKUP($C81,W$20:$AQ$59,21,0)),VLOOKUP($C81,W$20:$AQ$59,21,0),0),""),"")</f>
        <v/>
      </c>
      <c r="X81" s="443"/>
      <c r="Y81" s="443"/>
      <c r="Z81" s="443"/>
      <c r="AA81" s="443"/>
      <c r="AB81" s="443"/>
      <c r="AC81" s="443"/>
      <c r="AD81" s="443"/>
      <c r="AE81" s="443"/>
      <c r="AF81" s="443"/>
      <c r="AG81" s="443"/>
      <c r="AH81" s="443"/>
      <c r="AI81" s="443"/>
      <c r="AJ81" s="443"/>
      <c r="AK81" s="443"/>
      <c r="AL81" s="443"/>
      <c r="AM81" s="443"/>
      <c r="AN81" s="443"/>
      <c r="AO81" s="443"/>
      <c r="AP81" s="443"/>
      <c r="AQ81" s="443"/>
    </row>
    <row r="82" spans="1:43" ht="12" customHeight="1" x14ac:dyDescent="0.2">
      <c r="A82" s="441">
        <v>20</v>
      </c>
      <c r="B82" s="470" t="str">
        <f t="shared" si="2"/>
        <v/>
      </c>
      <c r="C82" s="482" t="str">
        <f t="shared" si="3"/>
        <v/>
      </c>
      <c r="D82" s="458" t="str">
        <f>IF(ISNUMBER(D$18),IF(ISNUMBER($C82),IF(ISNUMBER(VLOOKUP($C82,D$20:$AQ$59,21,0)),VLOOKUP($C82,D$20:$AQ$59,21,0),0),""),"")</f>
        <v/>
      </c>
      <c r="E82" s="458" t="str">
        <f>IF(ISNUMBER(E$18),IF(ISNUMBER($C82),IF(ISNUMBER(VLOOKUP($C82,E$20:$AQ$59,21,0)),VLOOKUP($C82,E$20:$AQ$59,21,0),0),""),"")</f>
        <v/>
      </c>
      <c r="F82" s="458" t="str">
        <f>IF(ISNUMBER(F$18),IF(ISNUMBER($C82),IF(ISNUMBER(VLOOKUP($C82,F$20:$AQ$59,21,0)),VLOOKUP($C82,F$20:$AQ$59,21,0),0),""),"")</f>
        <v/>
      </c>
      <c r="G82" s="458" t="str">
        <f>IF(ISNUMBER(G$18),IF(ISNUMBER($C82),IF(ISNUMBER(VLOOKUP($C82,G$20:$AQ$59,21,0)),VLOOKUP($C82,G$20:$AQ$59,21,0),0),""),"")</f>
        <v/>
      </c>
      <c r="H82" s="458" t="str">
        <f>IF(ISNUMBER(H$18),IF(ISNUMBER($C82),IF(ISNUMBER(VLOOKUP($C82,H$20:$AQ$59,21,0)),VLOOKUP($C82,H$20:$AQ$59,21,0),0),""),"")</f>
        <v/>
      </c>
      <c r="I82" s="458" t="str">
        <f>IF(ISNUMBER(I$18),IF(ISNUMBER($C82),IF(ISNUMBER(VLOOKUP($C82,I$20:$AQ$59,21,0)),VLOOKUP($C82,I$20:$AQ$59,21,0),0),""),"")</f>
        <v/>
      </c>
      <c r="J82" s="458" t="str">
        <f>IF(ISNUMBER(J$18),IF(ISNUMBER($C82),IF(ISNUMBER(VLOOKUP($C82,J$20:$AQ$59,21,0)),VLOOKUP($C82,J$20:$AQ$59,21,0),0),""),"")</f>
        <v/>
      </c>
      <c r="K82" s="458" t="str">
        <f>IF(ISNUMBER(K$18),IF(ISNUMBER($C82),IF(ISNUMBER(VLOOKUP($C82,K$20:$AQ$59,21,0)),VLOOKUP($C82,K$20:$AQ$59,21,0),0),""),"")</f>
        <v/>
      </c>
      <c r="L82" s="458" t="str">
        <f>IF(ISNUMBER(L$18),IF(ISNUMBER($C82),IF(ISNUMBER(VLOOKUP($C82,L$20:$AQ$59,21,0)),VLOOKUP($C82,L$20:$AQ$59,21,0),0),""),"")</f>
        <v/>
      </c>
      <c r="M82" s="458" t="str">
        <f>IF(ISNUMBER(M$18),IF(ISNUMBER($C82),IF(ISNUMBER(VLOOKUP($C82,M$20:$AQ$59,21,0)),VLOOKUP($C82,M$20:$AQ$59,21,0),0),""),"")</f>
        <v/>
      </c>
      <c r="N82" s="458" t="str">
        <f>IF(ISNUMBER(N$18),IF(ISNUMBER($C82),IF(ISNUMBER(VLOOKUP($C82,N$20:$AQ$59,21,0)),VLOOKUP($C82,N$20:$AQ$59,21,0),0),""),"")</f>
        <v/>
      </c>
      <c r="O82" s="458" t="str">
        <f>IF(ISNUMBER(O$18),IF(ISNUMBER($C82),IF(ISNUMBER(VLOOKUP($C82,O$20:$AQ$59,21,0)),VLOOKUP($C82,O$20:$AQ$59,21,0),0),""),"")</f>
        <v/>
      </c>
      <c r="P82" s="458" t="str">
        <f>IF(ISNUMBER(P$18),IF(ISNUMBER($C82),IF(ISNUMBER(VLOOKUP($C82,P$20:$AQ$59,21,0)),VLOOKUP($C82,P$20:$AQ$59,21,0),0),""),"")</f>
        <v/>
      </c>
      <c r="Q82" s="458" t="str">
        <f>IF(ISNUMBER(Q$18),IF(ISNUMBER($C82),IF(ISNUMBER(VLOOKUP($C82,Q$20:$AQ$59,21,0)),VLOOKUP($C82,Q$20:$AQ$59,21,0),0),""),"")</f>
        <v/>
      </c>
      <c r="R82" s="458" t="str">
        <f>IF(ISNUMBER(R$18),IF(ISNUMBER($C82),IF(ISNUMBER(VLOOKUP($C82,R$20:$AQ$59,21,0)),VLOOKUP($C82,R$20:$AQ$59,21,0),0),""),"")</f>
        <v/>
      </c>
      <c r="S82" s="458" t="str">
        <f>IF(ISNUMBER(S$18),IF(ISNUMBER($C82),IF(ISNUMBER(VLOOKUP($C82,S$20:$AQ$59,21,0)),VLOOKUP($C82,S$20:$AQ$59,21,0),0),""),"")</f>
        <v/>
      </c>
      <c r="T82" s="458" t="str">
        <f>IF(ISNUMBER(T$18),IF(ISNUMBER($C82),IF(ISNUMBER(VLOOKUP($C82,T$20:$AQ$59,21,0)),VLOOKUP($C82,T$20:$AQ$59,21,0),0),""),"")</f>
        <v/>
      </c>
      <c r="U82" s="458" t="str">
        <f>IF(ISNUMBER(U$18),IF(ISNUMBER($C82),IF(ISNUMBER(VLOOKUP($C82,U$20:$AQ$59,21,0)),VLOOKUP($C82,U$20:$AQ$59,21,0),0),""),"")</f>
        <v/>
      </c>
      <c r="V82" s="458" t="str">
        <f>IF(ISNUMBER(V$18),IF(ISNUMBER($C82),IF(ISNUMBER(VLOOKUP($C82,V$20:$AQ$59,21,0)),VLOOKUP($C82,V$20:$AQ$59,21,0),0),""),"")</f>
        <v/>
      </c>
      <c r="W82" s="458" t="str">
        <f>IF(ISNUMBER(W$18),IF(ISNUMBER($C82),IF(ISNUMBER(VLOOKUP($C82,W$20:$AQ$59,21,0)),VLOOKUP($C82,W$20:$AQ$59,21,0),0),""),"")</f>
        <v/>
      </c>
      <c r="X82" s="443"/>
      <c r="Y82" s="443"/>
      <c r="Z82" s="443"/>
      <c r="AA82" s="443"/>
      <c r="AB82" s="443"/>
      <c r="AC82" s="443"/>
      <c r="AD82" s="443"/>
      <c r="AE82" s="443"/>
      <c r="AF82" s="443"/>
      <c r="AG82" s="443"/>
      <c r="AH82" s="443"/>
      <c r="AI82" s="443"/>
      <c r="AJ82" s="443"/>
      <c r="AK82" s="443"/>
      <c r="AL82" s="443"/>
      <c r="AM82" s="443"/>
      <c r="AN82" s="443"/>
      <c r="AO82" s="443"/>
      <c r="AP82" s="443"/>
      <c r="AQ82" s="443"/>
    </row>
    <row r="83" spans="1:43" ht="12" customHeight="1" x14ac:dyDescent="0.2">
      <c r="A83" s="441">
        <v>21</v>
      </c>
      <c r="B83" s="470" t="str">
        <f t="shared" si="2"/>
        <v/>
      </c>
      <c r="C83" s="482" t="str">
        <f t="shared" si="3"/>
        <v/>
      </c>
      <c r="D83" s="458" t="str">
        <f>IF(ISNUMBER(D$18),IF(ISNUMBER($C83),IF(ISNUMBER(VLOOKUP($C83,D$20:$AQ$59,21,0)),VLOOKUP($C83,D$20:$AQ$59,21,0),0),""),"")</f>
        <v/>
      </c>
      <c r="E83" s="458" t="str">
        <f>IF(ISNUMBER(E$18),IF(ISNUMBER($C83),IF(ISNUMBER(VLOOKUP($C83,E$20:$AQ$59,21,0)),VLOOKUP($C83,E$20:$AQ$59,21,0),0),""),"")</f>
        <v/>
      </c>
      <c r="F83" s="458" t="str">
        <f>IF(ISNUMBER(F$18),IF(ISNUMBER($C83),IF(ISNUMBER(VLOOKUP($C83,F$20:$AQ$59,21,0)),VLOOKUP($C83,F$20:$AQ$59,21,0),0),""),"")</f>
        <v/>
      </c>
      <c r="G83" s="458" t="str">
        <f>IF(ISNUMBER(G$18),IF(ISNUMBER($C83),IF(ISNUMBER(VLOOKUP($C83,G$20:$AQ$59,21,0)),VLOOKUP($C83,G$20:$AQ$59,21,0),0),""),"")</f>
        <v/>
      </c>
      <c r="H83" s="458" t="str">
        <f>IF(ISNUMBER(H$18),IF(ISNUMBER($C83),IF(ISNUMBER(VLOOKUP($C83,H$20:$AQ$59,21,0)),VLOOKUP($C83,H$20:$AQ$59,21,0),0),""),"")</f>
        <v/>
      </c>
      <c r="I83" s="458" t="str">
        <f>IF(ISNUMBER(I$18),IF(ISNUMBER($C83),IF(ISNUMBER(VLOOKUP($C83,I$20:$AQ$59,21,0)),VLOOKUP($C83,I$20:$AQ$59,21,0),0),""),"")</f>
        <v/>
      </c>
      <c r="J83" s="458" t="str">
        <f>IF(ISNUMBER(J$18),IF(ISNUMBER($C83),IF(ISNUMBER(VLOOKUP($C83,J$20:$AQ$59,21,0)),VLOOKUP($C83,J$20:$AQ$59,21,0),0),""),"")</f>
        <v/>
      </c>
      <c r="K83" s="458" t="str">
        <f>IF(ISNUMBER(K$18),IF(ISNUMBER($C83),IF(ISNUMBER(VLOOKUP($C83,K$20:$AQ$59,21,0)),VLOOKUP($C83,K$20:$AQ$59,21,0),0),""),"")</f>
        <v/>
      </c>
      <c r="L83" s="458" t="str">
        <f>IF(ISNUMBER(L$18),IF(ISNUMBER($C83),IF(ISNUMBER(VLOOKUP($C83,L$20:$AQ$59,21,0)),VLOOKUP($C83,L$20:$AQ$59,21,0),0),""),"")</f>
        <v/>
      </c>
      <c r="M83" s="458" t="str">
        <f>IF(ISNUMBER(M$18),IF(ISNUMBER($C83),IF(ISNUMBER(VLOOKUP($C83,M$20:$AQ$59,21,0)),VLOOKUP($C83,M$20:$AQ$59,21,0),0),""),"")</f>
        <v/>
      </c>
      <c r="N83" s="458" t="str">
        <f>IF(ISNUMBER(N$18),IF(ISNUMBER($C83),IF(ISNUMBER(VLOOKUP($C83,N$20:$AQ$59,21,0)),VLOOKUP($C83,N$20:$AQ$59,21,0),0),""),"")</f>
        <v/>
      </c>
      <c r="O83" s="458" t="str">
        <f>IF(ISNUMBER(O$18),IF(ISNUMBER($C83),IF(ISNUMBER(VLOOKUP($C83,O$20:$AQ$59,21,0)),VLOOKUP($C83,O$20:$AQ$59,21,0),0),""),"")</f>
        <v/>
      </c>
      <c r="P83" s="458" t="str">
        <f>IF(ISNUMBER(P$18),IF(ISNUMBER($C83),IF(ISNUMBER(VLOOKUP($C83,P$20:$AQ$59,21,0)),VLOOKUP($C83,P$20:$AQ$59,21,0),0),""),"")</f>
        <v/>
      </c>
      <c r="Q83" s="458" t="str">
        <f>IF(ISNUMBER(Q$18),IF(ISNUMBER($C83),IF(ISNUMBER(VLOOKUP($C83,Q$20:$AQ$59,21,0)),VLOOKUP($C83,Q$20:$AQ$59,21,0),0),""),"")</f>
        <v/>
      </c>
      <c r="R83" s="458" t="str">
        <f>IF(ISNUMBER(R$18),IF(ISNUMBER($C83),IF(ISNUMBER(VLOOKUP($C83,R$20:$AQ$59,21,0)),VLOOKUP($C83,R$20:$AQ$59,21,0),0),""),"")</f>
        <v/>
      </c>
      <c r="S83" s="458" t="str">
        <f>IF(ISNUMBER(S$18),IF(ISNUMBER($C83),IF(ISNUMBER(VLOOKUP($C83,S$20:$AQ$59,21,0)),VLOOKUP($C83,S$20:$AQ$59,21,0),0),""),"")</f>
        <v/>
      </c>
      <c r="T83" s="458" t="str">
        <f>IF(ISNUMBER(T$18),IF(ISNUMBER($C83),IF(ISNUMBER(VLOOKUP($C83,T$20:$AQ$59,21,0)),VLOOKUP($C83,T$20:$AQ$59,21,0),0),""),"")</f>
        <v/>
      </c>
      <c r="U83" s="458" t="str">
        <f>IF(ISNUMBER(U$18),IF(ISNUMBER($C83),IF(ISNUMBER(VLOOKUP($C83,U$20:$AQ$59,21,0)),VLOOKUP($C83,U$20:$AQ$59,21,0),0),""),"")</f>
        <v/>
      </c>
      <c r="V83" s="458" t="str">
        <f>IF(ISNUMBER(V$18),IF(ISNUMBER($C83),IF(ISNUMBER(VLOOKUP($C83,V$20:$AQ$59,21,0)),VLOOKUP($C83,V$20:$AQ$59,21,0),0),""),"")</f>
        <v/>
      </c>
      <c r="W83" s="458" t="str">
        <f>IF(ISNUMBER(W$18),IF(ISNUMBER($C83),IF(ISNUMBER(VLOOKUP($C83,W$20:$AQ$59,21,0)),VLOOKUP($C83,W$20:$AQ$59,21,0),0),""),"")</f>
        <v/>
      </c>
      <c r="X83" s="443"/>
      <c r="Y83" s="443"/>
      <c r="Z83" s="443"/>
      <c r="AA83" s="443"/>
      <c r="AB83" s="443"/>
      <c r="AC83" s="443"/>
      <c r="AD83" s="443"/>
      <c r="AE83" s="443"/>
      <c r="AF83" s="443"/>
      <c r="AG83" s="443"/>
      <c r="AH83" s="443"/>
      <c r="AI83" s="443"/>
      <c r="AJ83" s="443"/>
      <c r="AK83" s="443"/>
      <c r="AL83" s="443"/>
      <c r="AM83" s="443"/>
      <c r="AN83" s="443"/>
      <c r="AO83" s="443"/>
      <c r="AP83" s="443"/>
      <c r="AQ83" s="443"/>
    </row>
    <row r="84" spans="1:43" ht="12" customHeight="1" x14ac:dyDescent="0.2">
      <c r="A84" s="441">
        <v>22</v>
      </c>
      <c r="B84" s="470" t="str">
        <f t="shared" si="2"/>
        <v/>
      </c>
      <c r="C84" s="482" t="str">
        <f t="shared" si="3"/>
        <v/>
      </c>
      <c r="D84" s="458" t="str">
        <f>IF(ISNUMBER(D$18),IF(ISNUMBER($C84),IF(ISNUMBER(VLOOKUP($C84,D$20:$AQ$59,21,0)),VLOOKUP($C84,D$20:$AQ$59,21,0),0),""),"")</f>
        <v/>
      </c>
      <c r="E84" s="458" t="str">
        <f>IF(ISNUMBER(E$18),IF(ISNUMBER($C84),IF(ISNUMBER(VLOOKUP($C84,E$20:$AQ$59,21,0)),VLOOKUP($C84,E$20:$AQ$59,21,0),0),""),"")</f>
        <v/>
      </c>
      <c r="F84" s="458" t="str">
        <f>IF(ISNUMBER(F$18),IF(ISNUMBER($C84),IF(ISNUMBER(VLOOKUP($C84,F$20:$AQ$59,21,0)),VLOOKUP($C84,F$20:$AQ$59,21,0),0),""),"")</f>
        <v/>
      </c>
      <c r="G84" s="458" t="str">
        <f>IF(ISNUMBER(G$18),IF(ISNUMBER($C84),IF(ISNUMBER(VLOOKUP($C84,G$20:$AQ$59,21,0)),VLOOKUP($C84,G$20:$AQ$59,21,0),0),""),"")</f>
        <v/>
      </c>
      <c r="H84" s="458" t="str">
        <f>IF(ISNUMBER(H$18),IF(ISNUMBER($C84),IF(ISNUMBER(VLOOKUP($C84,H$20:$AQ$59,21,0)),VLOOKUP($C84,H$20:$AQ$59,21,0),0),""),"")</f>
        <v/>
      </c>
      <c r="I84" s="458" t="str">
        <f>IF(ISNUMBER(I$18),IF(ISNUMBER($C84),IF(ISNUMBER(VLOOKUP($C84,I$20:$AQ$59,21,0)),VLOOKUP($C84,I$20:$AQ$59,21,0),0),""),"")</f>
        <v/>
      </c>
      <c r="J84" s="458" t="str">
        <f>IF(ISNUMBER(J$18),IF(ISNUMBER($C84),IF(ISNUMBER(VLOOKUP($C84,J$20:$AQ$59,21,0)),VLOOKUP($C84,J$20:$AQ$59,21,0),0),""),"")</f>
        <v/>
      </c>
      <c r="K84" s="458" t="str">
        <f>IF(ISNUMBER(K$18),IF(ISNUMBER($C84),IF(ISNUMBER(VLOOKUP($C84,K$20:$AQ$59,21,0)),VLOOKUP($C84,K$20:$AQ$59,21,0),0),""),"")</f>
        <v/>
      </c>
      <c r="L84" s="458" t="str">
        <f>IF(ISNUMBER(L$18),IF(ISNUMBER($C84),IF(ISNUMBER(VLOOKUP($C84,L$20:$AQ$59,21,0)),VLOOKUP($C84,L$20:$AQ$59,21,0),0),""),"")</f>
        <v/>
      </c>
      <c r="M84" s="458" t="str">
        <f>IF(ISNUMBER(M$18),IF(ISNUMBER($C84),IF(ISNUMBER(VLOOKUP($C84,M$20:$AQ$59,21,0)),VLOOKUP($C84,M$20:$AQ$59,21,0),0),""),"")</f>
        <v/>
      </c>
      <c r="N84" s="458" t="str">
        <f>IF(ISNUMBER(N$18),IF(ISNUMBER($C84),IF(ISNUMBER(VLOOKUP($C84,N$20:$AQ$59,21,0)),VLOOKUP($C84,N$20:$AQ$59,21,0),0),""),"")</f>
        <v/>
      </c>
      <c r="O84" s="458" t="str">
        <f>IF(ISNUMBER(O$18),IF(ISNUMBER($C84),IF(ISNUMBER(VLOOKUP($C84,O$20:$AQ$59,21,0)),VLOOKUP($C84,O$20:$AQ$59,21,0),0),""),"")</f>
        <v/>
      </c>
      <c r="P84" s="458" t="str">
        <f>IF(ISNUMBER(P$18),IF(ISNUMBER($C84),IF(ISNUMBER(VLOOKUP($C84,P$20:$AQ$59,21,0)),VLOOKUP($C84,P$20:$AQ$59,21,0),0),""),"")</f>
        <v/>
      </c>
      <c r="Q84" s="458" t="str">
        <f>IF(ISNUMBER(Q$18),IF(ISNUMBER($C84),IF(ISNUMBER(VLOOKUP($C84,Q$20:$AQ$59,21,0)),VLOOKUP($C84,Q$20:$AQ$59,21,0),0),""),"")</f>
        <v/>
      </c>
      <c r="R84" s="458" t="str">
        <f>IF(ISNUMBER(R$18),IF(ISNUMBER($C84),IF(ISNUMBER(VLOOKUP($C84,R$20:$AQ$59,21,0)),VLOOKUP($C84,R$20:$AQ$59,21,0),0),""),"")</f>
        <v/>
      </c>
      <c r="S84" s="458" t="str">
        <f>IF(ISNUMBER(S$18),IF(ISNUMBER($C84),IF(ISNUMBER(VLOOKUP($C84,S$20:$AQ$59,21,0)),VLOOKUP($C84,S$20:$AQ$59,21,0),0),""),"")</f>
        <v/>
      </c>
      <c r="T84" s="458" t="str">
        <f>IF(ISNUMBER(T$18),IF(ISNUMBER($C84),IF(ISNUMBER(VLOOKUP($C84,T$20:$AQ$59,21,0)),VLOOKUP($C84,T$20:$AQ$59,21,0),0),""),"")</f>
        <v/>
      </c>
      <c r="U84" s="458" t="str">
        <f>IF(ISNUMBER(U$18),IF(ISNUMBER($C84),IF(ISNUMBER(VLOOKUP($C84,U$20:$AQ$59,21,0)),VLOOKUP($C84,U$20:$AQ$59,21,0),0),""),"")</f>
        <v/>
      </c>
      <c r="V84" s="458" t="str">
        <f>IF(ISNUMBER(V$18),IF(ISNUMBER($C84),IF(ISNUMBER(VLOOKUP($C84,V$20:$AQ$59,21,0)),VLOOKUP($C84,V$20:$AQ$59,21,0),0),""),"")</f>
        <v/>
      </c>
      <c r="W84" s="458" t="str">
        <f>IF(ISNUMBER(W$18),IF(ISNUMBER($C84),IF(ISNUMBER(VLOOKUP($C84,W$20:$AQ$59,21,0)),VLOOKUP($C84,W$20:$AQ$59,21,0),0),""),"")</f>
        <v/>
      </c>
      <c r="X84" s="443"/>
      <c r="Y84" s="443"/>
      <c r="Z84" s="443"/>
      <c r="AA84" s="443"/>
      <c r="AB84" s="443"/>
      <c r="AC84" s="443"/>
      <c r="AD84" s="443"/>
      <c r="AE84" s="443"/>
      <c r="AF84" s="443"/>
      <c r="AG84" s="443"/>
      <c r="AH84" s="443"/>
      <c r="AI84" s="443"/>
      <c r="AJ84" s="443"/>
      <c r="AK84" s="443"/>
      <c r="AL84" s="443"/>
      <c r="AM84" s="443"/>
      <c r="AN84" s="443"/>
      <c r="AO84" s="443"/>
      <c r="AP84" s="443"/>
      <c r="AQ84" s="443"/>
    </row>
    <row r="85" spans="1:43" ht="12" customHeight="1" x14ac:dyDescent="0.2">
      <c r="A85" s="441">
        <v>23</v>
      </c>
      <c r="B85" s="470" t="str">
        <f t="shared" si="2"/>
        <v/>
      </c>
      <c r="C85" s="482" t="str">
        <f t="shared" si="3"/>
        <v/>
      </c>
      <c r="D85" s="458" t="str">
        <f>IF(ISNUMBER(D$18),IF(ISNUMBER($C85),IF(ISNUMBER(VLOOKUP($C85,D$20:$AQ$59,21,0)),VLOOKUP($C85,D$20:$AQ$59,21,0),0),""),"")</f>
        <v/>
      </c>
      <c r="E85" s="458" t="str">
        <f>IF(ISNUMBER(E$18),IF(ISNUMBER($C85),IF(ISNUMBER(VLOOKUP($C85,E$20:$AQ$59,21,0)),VLOOKUP($C85,E$20:$AQ$59,21,0),0),""),"")</f>
        <v/>
      </c>
      <c r="F85" s="458" t="str">
        <f>IF(ISNUMBER(F$18),IF(ISNUMBER($C85),IF(ISNUMBER(VLOOKUP($C85,F$20:$AQ$59,21,0)),VLOOKUP($C85,F$20:$AQ$59,21,0),0),""),"")</f>
        <v/>
      </c>
      <c r="G85" s="458" t="str">
        <f>IF(ISNUMBER(G$18),IF(ISNUMBER($C85),IF(ISNUMBER(VLOOKUP($C85,G$20:$AQ$59,21,0)),VLOOKUP($C85,G$20:$AQ$59,21,0),0),""),"")</f>
        <v/>
      </c>
      <c r="H85" s="458" t="str">
        <f>IF(ISNUMBER(H$18),IF(ISNUMBER($C85),IF(ISNUMBER(VLOOKUP($C85,H$20:$AQ$59,21,0)),VLOOKUP($C85,H$20:$AQ$59,21,0),0),""),"")</f>
        <v/>
      </c>
      <c r="I85" s="458" t="str">
        <f>IF(ISNUMBER(I$18),IF(ISNUMBER($C85),IF(ISNUMBER(VLOOKUP($C85,I$20:$AQ$59,21,0)),VLOOKUP($C85,I$20:$AQ$59,21,0),0),""),"")</f>
        <v/>
      </c>
      <c r="J85" s="458" t="str">
        <f>IF(ISNUMBER(J$18),IF(ISNUMBER($C85),IF(ISNUMBER(VLOOKUP($C85,J$20:$AQ$59,21,0)),VLOOKUP($C85,J$20:$AQ$59,21,0),0),""),"")</f>
        <v/>
      </c>
      <c r="K85" s="458" t="str">
        <f>IF(ISNUMBER(K$18),IF(ISNUMBER($C85),IF(ISNUMBER(VLOOKUP($C85,K$20:$AQ$59,21,0)),VLOOKUP($C85,K$20:$AQ$59,21,0),0),""),"")</f>
        <v/>
      </c>
      <c r="L85" s="458" t="str">
        <f>IF(ISNUMBER(L$18),IF(ISNUMBER($C85),IF(ISNUMBER(VLOOKUP($C85,L$20:$AQ$59,21,0)),VLOOKUP($C85,L$20:$AQ$59,21,0),0),""),"")</f>
        <v/>
      </c>
      <c r="M85" s="458" t="str">
        <f>IF(ISNUMBER(M$18),IF(ISNUMBER($C85),IF(ISNUMBER(VLOOKUP($C85,M$20:$AQ$59,21,0)),VLOOKUP($C85,M$20:$AQ$59,21,0),0),""),"")</f>
        <v/>
      </c>
      <c r="N85" s="458" t="str">
        <f>IF(ISNUMBER(N$18),IF(ISNUMBER($C85),IF(ISNUMBER(VLOOKUP($C85,N$20:$AQ$59,21,0)),VLOOKUP($C85,N$20:$AQ$59,21,0),0),""),"")</f>
        <v/>
      </c>
      <c r="O85" s="458" t="str">
        <f>IF(ISNUMBER(O$18),IF(ISNUMBER($C85),IF(ISNUMBER(VLOOKUP($C85,O$20:$AQ$59,21,0)),VLOOKUP($C85,O$20:$AQ$59,21,0),0),""),"")</f>
        <v/>
      </c>
      <c r="P85" s="458" t="str">
        <f>IF(ISNUMBER(P$18),IF(ISNUMBER($C85),IF(ISNUMBER(VLOOKUP($C85,P$20:$AQ$59,21,0)),VLOOKUP($C85,P$20:$AQ$59,21,0),0),""),"")</f>
        <v/>
      </c>
      <c r="Q85" s="458" t="str">
        <f>IF(ISNUMBER(Q$18),IF(ISNUMBER($C85),IF(ISNUMBER(VLOOKUP($C85,Q$20:$AQ$59,21,0)),VLOOKUP($C85,Q$20:$AQ$59,21,0),0),""),"")</f>
        <v/>
      </c>
      <c r="R85" s="458" t="str">
        <f>IF(ISNUMBER(R$18),IF(ISNUMBER($C85),IF(ISNUMBER(VLOOKUP($C85,R$20:$AQ$59,21,0)),VLOOKUP($C85,R$20:$AQ$59,21,0),0),""),"")</f>
        <v/>
      </c>
      <c r="S85" s="458" t="str">
        <f>IF(ISNUMBER(S$18),IF(ISNUMBER($C85),IF(ISNUMBER(VLOOKUP($C85,S$20:$AQ$59,21,0)),VLOOKUP($C85,S$20:$AQ$59,21,0),0),""),"")</f>
        <v/>
      </c>
      <c r="T85" s="458" t="str">
        <f>IF(ISNUMBER(T$18),IF(ISNUMBER($C85),IF(ISNUMBER(VLOOKUP($C85,T$20:$AQ$59,21,0)),VLOOKUP($C85,T$20:$AQ$59,21,0),0),""),"")</f>
        <v/>
      </c>
      <c r="U85" s="458" t="str">
        <f>IF(ISNUMBER(U$18),IF(ISNUMBER($C85),IF(ISNUMBER(VLOOKUP($C85,U$20:$AQ$59,21,0)),VLOOKUP($C85,U$20:$AQ$59,21,0),0),""),"")</f>
        <v/>
      </c>
      <c r="V85" s="458" t="str">
        <f>IF(ISNUMBER(V$18),IF(ISNUMBER($C85),IF(ISNUMBER(VLOOKUP($C85,V$20:$AQ$59,21,0)),VLOOKUP($C85,V$20:$AQ$59,21,0),0),""),"")</f>
        <v/>
      </c>
      <c r="W85" s="458" t="str">
        <f>IF(ISNUMBER(W$18),IF(ISNUMBER($C85),IF(ISNUMBER(VLOOKUP($C85,W$20:$AQ$59,21,0)),VLOOKUP($C85,W$20:$AQ$59,21,0),0),""),"")</f>
        <v/>
      </c>
      <c r="X85" s="443"/>
      <c r="Y85" s="443"/>
      <c r="Z85" s="443"/>
      <c r="AA85" s="443"/>
      <c r="AB85" s="443"/>
      <c r="AC85" s="443"/>
      <c r="AD85" s="443"/>
      <c r="AE85" s="443"/>
      <c r="AF85" s="443"/>
      <c r="AG85" s="443"/>
      <c r="AH85" s="443"/>
      <c r="AI85" s="443"/>
      <c r="AJ85" s="443"/>
      <c r="AK85" s="443"/>
      <c r="AL85" s="443"/>
      <c r="AM85" s="443"/>
      <c r="AN85" s="443"/>
      <c r="AO85" s="443"/>
      <c r="AP85" s="443"/>
      <c r="AQ85" s="443"/>
    </row>
    <row r="86" spans="1:43" ht="12" customHeight="1" x14ac:dyDescent="0.2">
      <c r="A86" s="441">
        <v>24</v>
      </c>
      <c r="B86" s="470" t="str">
        <f t="shared" si="2"/>
        <v/>
      </c>
      <c r="C86" s="482" t="str">
        <f t="shared" si="3"/>
        <v/>
      </c>
      <c r="D86" s="458" t="str">
        <f>IF(ISNUMBER(D$18),IF(ISNUMBER($C86),IF(ISNUMBER(VLOOKUP($C86,D$20:$AQ$59,21,0)),VLOOKUP($C86,D$20:$AQ$59,21,0),0),""),"")</f>
        <v/>
      </c>
      <c r="E86" s="458" t="str">
        <f>IF(ISNUMBER(E$18),IF(ISNUMBER($C86),IF(ISNUMBER(VLOOKUP($C86,E$20:$AQ$59,21,0)),VLOOKUP($C86,E$20:$AQ$59,21,0),0),""),"")</f>
        <v/>
      </c>
      <c r="F86" s="458" t="str">
        <f>IF(ISNUMBER(F$18),IF(ISNUMBER($C86),IF(ISNUMBER(VLOOKUP($C86,F$20:$AQ$59,21,0)),VLOOKUP($C86,F$20:$AQ$59,21,0),0),""),"")</f>
        <v/>
      </c>
      <c r="G86" s="458" t="str">
        <f>IF(ISNUMBER(G$18),IF(ISNUMBER($C86),IF(ISNUMBER(VLOOKUP($C86,G$20:$AQ$59,21,0)),VLOOKUP($C86,G$20:$AQ$59,21,0),0),""),"")</f>
        <v/>
      </c>
      <c r="H86" s="458" t="str">
        <f>IF(ISNUMBER(H$18),IF(ISNUMBER($C86),IF(ISNUMBER(VLOOKUP($C86,H$20:$AQ$59,21,0)),VLOOKUP($C86,H$20:$AQ$59,21,0),0),""),"")</f>
        <v/>
      </c>
      <c r="I86" s="458" t="str">
        <f>IF(ISNUMBER(I$18),IF(ISNUMBER($C86),IF(ISNUMBER(VLOOKUP($C86,I$20:$AQ$59,21,0)),VLOOKUP($C86,I$20:$AQ$59,21,0),0),""),"")</f>
        <v/>
      </c>
      <c r="J86" s="458" t="str">
        <f>IF(ISNUMBER(J$18),IF(ISNUMBER($C86),IF(ISNUMBER(VLOOKUP($C86,J$20:$AQ$59,21,0)),VLOOKUP($C86,J$20:$AQ$59,21,0),0),""),"")</f>
        <v/>
      </c>
      <c r="K86" s="458" t="str">
        <f>IF(ISNUMBER(K$18),IF(ISNUMBER($C86),IF(ISNUMBER(VLOOKUP($C86,K$20:$AQ$59,21,0)),VLOOKUP($C86,K$20:$AQ$59,21,0),0),""),"")</f>
        <v/>
      </c>
      <c r="L86" s="458" t="str">
        <f>IF(ISNUMBER(L$18),IF(ISNUMBER($C86),IF(ISNUMBER(VLOOKUP($C86,L$20:$AQ$59,21,0)),VLOOKUP($C86,L$20:$AQ$59,21,0),0),""),"")</f>
        <v/>
      </c>
      <c r="M86" s="458" t="str">
        <f>IF(ISNUMBER(M$18),IF(ISNUMBER($C86),IF(ISNUMBER(VLOOKUP($C86,M$20:$AQ$59,21,0)),VLOOKUP($C86,M$20:$AQ$59,21,0),0),""),"")</f>
        <v/>
      </c>
      <c r="N86" s="458" t="str">
        <f>IF(ISNUMBER(N$18),IF(ISNUMBER($C86),IF(ISNUMBER(VLOOKUP($C86,N$20:$AQ$59,21,0)),VLOOKUP($C86,N$20:$AQ$59,21,0),0),""),"")</f>
        <v/>
      </c>
      <c r="O86" s="458" t="str">
        <f>IF(ISNUMBER(O$18),IF(ISNUMBER($C86),IF(ISNUMBER(VLOOKUP($C86,O$20:$AQ$59,21,0)),VLOOKUP($C86,O$20:$AQ$59,21,0),0),""),"")</f>
        <v/>
      </c>
      <c r="P86" s="458" t="str">
        <f>IF(ISNUMBER(P$18),IF(ISNUMBER($C86),IF(ISNUMBER(VLOOKUP($C86,P$20:$AQ$59,21,0)),VLOOKUP($C86,P$20:$AQ$59,21,0),0),""),"")</f>
        <v/>
      </c>
      <c r="Q86" s="458" t="str">
        <f>IF(ISNUMBER(Q$18),IF(ISNUMBER($C86),IF(ISNUMBER(VLOOKUP($C86,Q$20:$AQ$59,21,0)),VLOOKUP($C86,Q$20:$AQ$59,21,0),0),""),"")</f>
        <v/>
      </c>
      <c r="R86" s="458" t="str">
        <f>IF(ISNUMBER(R$18),IF(ISNUMBER($C86),IF(ISNUMBER(VLOOKUP($C86,R$20:$AQ$59,21,0)),VLOOKUP($C86,R$20:$AQ$59,21,0),0),""),"")</f>
        <v/>
      </c>
      <c r="S86" s="458" t="str">
        <f>IF(ISNUMBER(S$18),IF(ISNUMBER($C86),IF(ISNUMBER(VLOOKUP($C86,S$20:$AQ$59,21,0)),VLOOKUP($C86,S$20:$AQ$59,21,0),0),""),"")</f>
        <v/>
      </c>
      <c r="T86" s="458" t="str">
        <f>IF(ISNUMBER(T$18),IF(ISNUMBER($C86),IF(ISNUMBER(VLOOKUP($C86,T$20:$AQ$59,21,0)),VLOOKUP($C86,T$20:$AQ$59,21,0),0),""),"")</f>
        <v/>
      </c>
      <c r="U86" s="458" t="str">
        <f>IF(ISNUMBER(U$18),IF(ISNUMBER($C86),IF(ISNUMBER(VLOOKUP($C86,U$20:$AQ$59,21,0)),VLOOKUP($C86,U$20:$AQ$59,21,0),0),""),"")</f>
        <v/>
      </c>
      <c r="V86" s="458" t="str">
        <f>IF(ISNUMBER(V$18),IF(ISNUMBER($C86),IF(ISNUMBER(VLOOKUP($C86,V$20:$AQ$59,21,0)),VLOOKUP($C86,V$20:$AQ$59,21,0),0),""),"")</f>
        <v/>
      </c>
      <c r="W86" s="458" t="str">
        <f>IF(ISNUMBER(W$18),IF(ISNUMBER($C86),IF(ISNUMBER(VLOOKUP($C86,W$20:$AQ$59,21,0)),VLOOKUP($C86,W$20:$AQ$59,21,0),0),""),"")</f>
        <v/>
      </c>
      <c r="X86" s="443"/>
      <c r="Y86" s="443"/>
      <c r="Z86" s="443"/>
      <c r="AA86" s="443"/>
      <c r="AB86" s="443"/>
      <c r="AC86" s="443"/>
      <c r="AD86" s="443"/>
      <c r="AE86" s="443"/>
      <c r="AF86" s="443"/>
      <c r="AG86" s="443"/>
      <c r="AH86" s="443"/>
      <c r="AI86" s="443"/>
      <c r="AJ86" s="443"/>
      <c r="AK86" s="443"/>
      <c r="AL86" s="443"/>
      <c r="AM86" s="443"/>
      <c r="AN86" s="443"/>
      <c r="AO86" s="443"/>
      <c r="AP86" s="443"/>
      <c r="AQ86" s="443"/>
    </row>
    <row r="87" spans="1:43" ht="12" customHeight="1" x14ac:dyDescent="0.2">
      <c r="A87" s="441">
        <v>25</v>
      </c>
      <c r="B87" s="470" t="str">
        <f t="shared" si="2"/>
        <v/>
      </c>
      <c r="C87" s="482" t="str">
        <f t="shared" si="3"/>
        <v/>
      </c>
      <c r="D87" s="458" t="str">
        <f>IF(ISNUMBER(D$18),IF(ISNUMBER($C87),IF(ISNUMBER(VLOOKUP($C87,D$20:$AQ$59,21,0)),VLOOKUP($C87,D$20:$AQ$59,21,0),0),""),"")</f>
        <v/>
      </c>
      <c r="E87" s="458" t="str">
        <f>IF(ISNUMBER(E$18),IF(ISNUMBER($C87),IF(ISNUMBER(VLOOKUP($C87,E$20:$AQ$59,21,0)),VLOOKUP($C87,E$20:$AQ$59,21,0),0),""),"")</f>
        <v/>
      </c>
      <c r="F87" s="458" t="str">
        <f>IF(ISNUMBER(F$18),IF(ISNUMBER($C87),IF(ISNUMBER(VLOOKUP($C87,F$20:$AQ$59,21,0)),VLOOKUP($C87,F$20:$AQ$59,21,0),0),""),"")</f>
        <v/>
      </c>
      <c r="G87" s="458" t="str">
        <f>IF(ISNUMBER(G$18),IF(ISNUMBER($C87),IF(ISNUMBER(VLOOKUP($C87,G$20:$AQ$59,21,0)),VLOOKUP($C87,G$20:$AQ$59,21,0),0),""),"")</f>
        <v/>
      </c>
      <c r="H87" s="458" t="str">
        <f>IF(ISNUMBER(H$18),IF(ISNUMBER($C87),IF(ISNUMBER(VLOOKUP($C87,H$20:$AQ$59,21,0)),VLOOKUP($C87,H$20:$AQ$59,21,0),0),""),"")</f>
        <v/>
      </c>
      <c r="I87" s="458" t="str">
        <f>IF(ISNUMBER(I$18),IF(ISNUMBER($C87),IF(ISNUMBER(VLOOKUP($C87,I$20:$AQ$59,21,0)),VLOOKUP($C87,I$20:$AQ$59,21,0),0),""),"")</f>
        <v/>
      </c>
      <c r="J87" s="458" t="str">
        <f>IF(ISNUMBER(J$18),IF(ISNUMBER($C87),IF(ISNUMBER(VLOOKUP($C87,J$20:$AQ$59,21,0)),VLOOKUP($C87,J$20:$AQ$59,21,0),0),""),"")</f>
        <v/>
      </c>
      <c r="K87" s="458" t="str">
        <f>IF(ISNUMBER(K$18),IF(ISNUMBER($C87),IF(ISNUMBER(VLOOKUP($C87,K$20:$AQ$59,21,0)),VLOOKUP($C87,K$20:$AQ$59,21,0),0),""),"")</f>
        <v/>
      </c>
      <c r="L87" s="458" t="str">
        <f>IF(ISNUMBER(L$18),IF(ISNUMBER($C87),IF(ISNUMBER(VLOOKUP($C87,L$20:$AQ$59,21,0)),VLOOKUP($C87,L$20:$AQ$59,21,0),0),""),"")</f>
        <v/>
      </c>
      <c r="M87" s="458" t="str">
        <f>IF(ISNUMBER(M$18),IF(ISNUMBER($C87),IF(ISNUMBER(VLOOKUP($C87,M$20:$AQ$59,21,0)),VLOOKUP($C87,M$20:$AQ$59,21,0),0),""),"")</f>
        <v/>
      </c>
      <c r="N87" s="458" t="str">
        <f>IF(ISNUMBER(N$18),IF(ISNUMBER($C87),IF(ISNUMBER(VLOOKUP($C87,N$20:$AQ$59,21,0)),VLOOKUP($C87,N$20:$AQ$59,21,0),0),""),"")</f>
        <v/>
      </c>
      <c r="O87" s="458" t="str">
        <f>IF(ISNUMBER(O$18),IF(ISNUMBER($C87),IF(ISNUMBER(VLOOKUP($C87,O$20:$AQ$59,21,0)),VLOOKUP($C87,O$20:$AQ$59,21,0),0),""),"")</f>
        <v/>
      </c>
      <c r="P87" s="458" t="str">
        <f>IF(ISNUMBER(P$18),IF(ISNUMBER($C87),IF(ISNUMBER(VLOOKUP($C87,P$20:$AQ$59,21,0)),VLOOKUP($C87,P$20:$AQ$59,21,0),0),""),"")</f>
        <v/>
      </c>
      <c r="Q87" s="458" t="str">
        <f>IF(ISNUMBER(Q$18),IF(ISNUMBER($C87),IF(ISNUMBER(VLOOKUP($C87,Q$20:$AQ$59,21,0)),VLOOKUP($C87,Q$20:$AQ$59,21,0),0),""),"")</f>
        <v/>
      </c>
      <c r="R87" s="458" t="str">
        <f>IF(ISNUMBER(R$18),IF(ISNUMBER($C87),IF(ISNUMBER(VLOOKUP($C87,R$20:$AQ$59,21,0)),VLOOKUP($C87,R$20:$AQ$59,21,0),0),""),"")</f>
        <v/>
      </c>
      <c r="S87" s="458" t="str">
        <f>IF(ISNUMBER(S$18),IF(ISNUMBER($C87),IF(ISNUMBER(VLOOKUP($C87,S$20:$AQ$59,21,0)),VLOOKUP($C87,S$20:$AQ$59,21,0),0),""),"")</f>
        <v/>
      </c>
      <c r="T87" s="458" t="str">
        <f>IF(ISNUMBER(T$18),IF(ISNUMBER($C87),IF(ISNUMBER(VLOOKUP($C87,T$20:$AQ$59,21,0)),VLOOKUP($C87,T$20:$AQ$59,21,0),0),""),"")</f>
        <v/>
      </c>
      <c r="U87" s="458" t="str">
        <f>IF(ISNUMBER(U$18),IF(ISNUMBER($C87),IF(ISNUMBER(VLOOKUP($C87,U$20:$AQ$59,21,0)),VLOOKUP($C87,U$20:$AQ$59,21,0),0),""),"")</f>
        <v/>
      </c>
      <c r="V87" s="458" t="str">
        <f>IF(ISNUMBER(V$18),IF(ISNUMBER($C87),IF(ISNUMBER(VLOOKUP($C87,V$20:$AQ$59,21,0)),VLOOKUP($C87,V$20:$AQ$59,21,0),0),""),"")</f>
        <v/>
      </c>
      <c r="W87" s="458" t="str">
        <f>IF(ISNUMBER(W$18),IF(ISNUMBER($C87),IF(ISNUMBER(VLOOKUP($C87,W$20:$AQ$59,21,0)),VLOOKUP($C87,W$20:$AQ$59,21,0),0),""),"")</f>
        <v/>
      </c>
      <c r="X87" s="443"/>
      <c r="Y87" s="443"/>
      <c r="Z87" s="443"/>
      <c r="AA87" s="443"/>
      <c r="AB87" s="443"/>
      <c r="AC87" s="443"/>
      <c r="AD87" s="443"/>
      <c r="AE87" s="443"/>
      <c r="AF87" s="443"/>
      <c r="AG87" s="443"/>
      <c r="AH87" s="443"/>
      <c r="AI87" s="443"/>
      <c r="AJ87" s="443"/>
      <c r="AK87" s="443"/>
      <c r="AL87" s="443"/>
      <c r="AM87" s="443"/>
      <c r="AN87" s="443"/>
      <c r="AO87" s="443"/>
      <c r="AP87" s="443"/>
      <c r="AQ87" s="443"/>
    </row>
    <row r="88" spans="1:43" ht="12" customHeight="1" x14ac:dyDescent="0.2">
      <c r="A88" s="441">
        <v>26</v>
      </c>
      <c r="B88" s="470" t="str">
        <f t="shared" si="2"/>
        <v/>
      </c>
      <c r="C88" s="482" t="str">
        <f t="shared" si="3"/>
        <v/>
      </c>
      <c r="D88" s="458" t="str">
        <f>IF(ISNUMBER(D$18),IF(ISNUMBER($C88),IF(ISNUMBER(VLOOKUP($C88,D$20:$AQ$59,21,0)),VLOOKUP($C88,D$20:$AQ$59,21,0),0),""),"")</f>
        <v/>
      </c>
      <c r="E88" s="458" t="str">
        <f>IF(ISNUMBER(E$18),IF(ISNUMBER($C88),IF(ISNUMBER(VLOOKUP($C88,E$20:$AQ$59,21,0)),VLOOKUP($C88,E$20:$AQ$59,21,0),0),""),"")</f>
        <v/>
      </c>
      <c r="F88" s="458" t="str">
        <f>IF(ISNUMBER(F$18),IF(ISNUMBER($C88),IF(ISNUMBER(VLOOKUP($C88,F$20:$AQ$59,21,0)),VLOOKUP($C88,F$20:$AQ$59,21,0),0),""),"")</f>
        <v/>
      </c>
      <c r="G88" s="458" t="str">
        <f>IF(ISNUMBER(G$18),IF(ISNUMBER($C88),IF(ISNUMBER(VLOOKUP($C88,G$20:$AQ$59,21,0)),VLOOKUP($C88,G$20:$AQ$59,21,0),0),""),"")</f>
        <v/>
      </c>
      <c r="H88" s="458" t="str">
        <f>IF(ISNUMBER(H$18),IF(ISNUMBER($C88),IF(ISNUMBER(VLOOKUP($C88,H$20:$AQ$59,21,0)),VLOOKUP($C88,H$20:$AQ$59,21,0),0),""),"")</f>
        <v/>
      </c>
      <c r="I88" s="458" t="str">
        <f>IF(ISNUMBER(I$18),IF(ISNUMBER($C88),IF(ISNUMBER(VLOOKUP($C88,I$20:$AQ$59,21,0)),VLOOKUP($C88,I$20:$AQ$59,21,0),0),""),"")</f>
        <v/>
      </c>
      <c r="J88" s="458" t="str">
        <f>IF(ISNUMBER(J$18),IF(ISNUMBER($C88),IF(ISNUMBER(VLOOKUP($C88,J$20:$AQ$59,21,0)),VLOOKUP($C88,J$20:$AQ$59,21,0),0),""),"")</f>
        <v/>
      </c>
      <c r="K88" s="458" t="str">
        <f>IF(ISNUMBER(K$18),IF(ISNUMBER($C88),IF(ISNUMBER(VLOOKUP($C88,K$20:$AQ$59,21,0)),VLOOKUP($C88,K$20:$AQ$59,21,0),0),""),"")</f>
        <v/>
      </c>
      <c r="L88" s="458" t="str">
        <f>IF(ISNUMBER(L$18),IF(ISNUMBER($C88),IF(ISNUMBER(VLOOKUP($C88,L$20:$AQ$59,21,0)),VLOOKUP($C88,L$20:$AQ$59,21,0),0),""),"")</f>
        <v/>
      </c>
      <c r="M88" s="458" t="str">
        <f>IF(ISNUMBER(M$18),IF(ISNUMBER($C88),IF(ISNUMBER(VLOOKUP($C88,M$20:$AQ$59,21,0)),VLOOKUP($C88,M$20:$AQ$59,21,0),0),""),"")</f>
        <v/>
      </c>
      <c r="N88" s="458" t="str">
        <f>IF(ISNUMBER(N$18),IF(ISNUMBER($C88),IF(ISNUMBER(VLOOKUP($C88,N$20:$AQ$59,21,0)),VLOOKUP($C88,N$20:$AQ$59,21,0),0),""),"")</f>
        <v/>
      </c>
      <c r="O88" s="458" t="str">
        <f>IF(ISNUMBER(O$18),IF(ISNUMBER($C88),IF(ISNUMBER(VLOOKUP($C88,O$20:$AQ$59,21,0)),VLOOKUP($C88,O$20:$AQ$59,21,0),0),""),"")</f>
        <v/>
      </c>
      <c r="P88" s="458" t="str">
        <f>IF(ISNUMBER(P$18),IF(ISNUMBER($C88),IF(ISNUMBER(VLOOKUP($C88,P$20:$AQ$59,21,0)),VLOOKUP($C88,P$20:$AQ$59,21,0),0),""),"")</f>
        <v/>
      </c>
      <c r="Q88" s="458" t="str">
        <f>IF(ISNUMBER(Q$18),IF(ISNUMBER($C88),IF(ISNUMBER(VLOOKUP($C88,Q$20:$AQ$59,21,0)),VLOOKUP($C88,Q$20:$AQ$59,21,0),0),""),"")</f>
        <v/>
      </c>
      <c r="R88" s="458" t="str">
        <f>IF(ISNUMBER(R$18),IF(ISNUMBER($C88),IF(ISNUMBER(VLOOKUP($C88,R$20:$AQ$59,21,0)),VLOOKUP($C88,R$20:$AQ$59,21,0),0),""),"")</f>
        <v/>
      </c>
      <c r="S88" s="458" t="str">
        <f>IF(ISNUMBER(S$18),IF(ISNUMBER($C88),IF(ISNUMBER(VLOOKUP($C88,S$20:$AQ$59,21,0)),VLOOKUP($C88,S$20:$AQ$59,21,0),0),""),"")</f>
        <v/>
      </c>
      <c r="T88" s="458" t="str">
        <f>IF(ISNUMBER(T$18),IF(ISNUMBER($C88),IF(ISNUMBER(VLOOKUP($C88,T$20:$AQ$59,21,0)),VLOOKUP($C88,T$20:$AQ$59,21,0),0),""),"")</f>
        <v/>
      </c>
      <c r="U88" s="458" t="str">
        <f>IF(ISNUMBER(U$18),IF(ISNUMBER($C88),IF(ISNUMBER(VLOOKUP($C88,U$20:$AQ$59,21,0)),VLOOKUP($C88,U$20:$AQ$59,21,0),0),""),"")</f>
        <v/>
      </c>
      <c r="V88" s="458" t="str">
        <f>IF(ISNUMBER(V$18),IF(ISNUMBER($C88),IF(ISNUMBER(VLOOKUP($C88,V$20:$AQ$59,21,0)),VLOOKUP($C88,V$20:$AQ$59,21,0),0),""),"")</f>
        <v/>
      </c>
      <c r="W88" s="458" t="str">
        <f>IF(ISNUMBER(W$18),IF(ISNUMBER($C88),IF(ISNUMBER(VLOOKUP($C88,W$20:$AQ$59,21,0)),VLOOKUP($C88,W$20:$AQ$59,21,0),0),""),"")</f>
        <v/>
      </c>
      <c r="X88" s="443"/>
      <c r="Y88" s="443"/>
      <c r="Z88" s="443"/>
      <c r="AA88" s="443"/>
      <c r="AB88" s="443"/>
      <c r="AC88" s="443"/>
      <c r="AD88" s="443"/>
      <c r="AE88" s="443"/>
      <c r="AF88" s="443"/>
      <c r="AG88" s="443"/>
      <c r="AH88" s="443"/>
      <c r="AI88" s="443"/>
      <c r="AJ88" s="443"/>
      <c r="AK88" s="443"/>
      <c r="AL88" s="443"/>
      <c r="AM88" s="443"/>
      <c r="AN88" s="443"/>
      <c r="AO88" s="443"/>
      <c r="AP88" s="443"/>
      <c r="AQ88" s="443"/>
    </row>
    <row r="89" spans="1:43" ht="12" customHeight="1" x14ac:dyDescent="0.2">
      <c r="A89" s="441">
        <v>27</v>
      </c>
      <c r="B89" s="470" t="str">
        <f t="shared" si="2"/>
        <v/>
      </c>
      <c r="C89" s="482" t="str">
        <f t="shared" si="3"/>
        <v/>
      </c>
      <c r="D89" s="458" t="str">
        <f>IF(ISNUMBER(D$18),IF(ISNUMBER($C89),IF(ISNUMBER(VLOOKUP($C89,D$20:$AQ$59,21,0)),VLOOKUP($C89,D$20:$AQ$59,21,0),0),""),"")</f>
        <v/>
      </c>
      <c r="E89" s="458" t="str">
        <f>IF(ISNUMBER(E$18),IF(ISNUMBER($C89),IF(ISNUMBER(VLOOKUP($C89,E$20:$AQ$59,21,0)),VLOOKUP($C89,E$20:$AQ$59,21,0),0),""),"")</f>
        <v/>
      </c>
      <c r="F89" s="458" t="str">
        <f>IF(ISNUMBER(F$18),IF(ISNUMBER($C89),IF(ISNUMBER(VLOOKUP($C89,F$20:$AQ$59,21,0)),VLOOKUP($C89,F$20:$AQ$59,21,0),0),""),"")</f>
        <v/>
      </c>
      <c r="G89" s="458" t="str">
        <f>IF(ISNUMBER(G$18),IF(ISNUMBER($C89),IF(ISNUMBER(VLOOKUP($C89,G$20:$AQ$59,21,0)),VLOOKUP($C89,G$20:$AQ$59,21,0),0),""),"")</f>
        <v/>
      </c>
      <c r="H89" s="458" t="str">
        <f>IF(ISNUMBER(H$18),IF(ISNUMBER($C89),IF(ISNUMBER(VLOOKUP($C89,H$20:$AQ$59,21,0)),VLOOKUP($C89,H$20:$AQ$59,21,0),0),""),"")</f>
        <v/>
      </c>
      <c r="I89" s="458" t="str">
        <f>IF(ISNUMBER(I$18),IF(ISNUMBER($C89),IF(ISNUMBER(VLOOKUP($C89,I$20:$AQ$59,21,0)),VLOOKUP($C89,I$20:$AQ$59,21,0),0),""),"")</f>
        <v/>
      </c>
      <c r="J89" s="458" t="str">
        <f>IF(ISNUMBER(J$18),IF(ISNUMBER($C89),IF(ISNUMBER(VLOOKUP($C89,J$20:$AQ$59,21,0)),VLOOKUP($C89,J$20:$AQ$59,21,0),0),""),"")</f>
        <v/>
      </c>
      <c r="K89" s="458" t="str">
        <f>IF(ISNUMBER(K$18),IF(ISNUMBER($C89),IF(ISNUMBER(VLOOKUP($C89,K$20:$AQ$59,21,0)),VLOOKUP($C89,K$20:$AQ$59,21,0),0),""),"")</f>
        <v/>
      </c>
      <c r="L89" s="458" t="str">
        <f>IF(ISNUMBER(L$18),IF(ISNUMBER($C89),IF(ISNUMBER(VLOOKUP($C89,L$20:$AQ$59,21,0)),VLOOKUP($C89,L$20:$AQ$59,21,0),0),""),"")</f>
        <v/>
      </c>
      <c r="M89" s="458" t="str">
        <f>IF(ISNUMBER(M$18),IF(ISNUMBER($C89),IF(ISNUMBER(VLOOKUP($C89,M$20:$AQ$59,21,0)),VLOOKUP($C89,M$20:$AQ$59,21,0),0),""),"")</f>
        <v/>
      </c>
      <c r="N89" s="458" t="str">
        <f>IF(ISNUMBER(N$18),IF(ISNUMBER($C89),IF(ISNUMBER(VLOOKUP($C89,N$20:$AQ$59,21,0)),VLOOKUP($C89,N$20:$AQ$59,21,0),0),""),"")</f>
        <v/>
      </c>
      <c r="O89" s="458" t="str">
        <f>IF(ISNUMBER(O$18),IF(ISNUMBER($C89),IF(ISNUMBER(VLOOKUP($C89,O$20:$AQ$59,21,0)),VLOOKUP($C89,O$20:$AQ$59,21,0),0),""),"")</f>
        <v/>
      </c>
      <c r="P89" s="458" t="str">
        <f>IF(ISNUMBER(P$18),IF(ISNUMBER($C89),IF(ISNUMBER(VLOOKUP($C89,P$20:$AQ$59,21,0)),VLOOKUP($C89,P$20:$AQ$59,21,0),0),""),"")</f>
        <v/>
      </c>
      <c r="Q89" s="458" t="str">
        <f>IF(ISNUMBER(Q$18),IF(ISNUMBER($C89),IF(ISNUMBER(VLOOKUP($C89,Q$20:$AQ$59,21,0)),VLOOKUP($C89,Q$20:$AQ$59,21,0),0),""),"")</f>
        <v/>
      </c>
      <c r="R89" s="458" t="str">
        <f>IF(ISNUMBER(R$18),IF(ISNUMBER($C89),IF(ISNUMBER(VLOOKUP($C89,R$20:$AQ$59,21,0)),VLOOKUP($C89,R$20:$AQ$59,21,0),0),""),"")</f>
        <v/>
      </c>
      <c r="S89" s="458" t="str">
        <f>IF(ISNUMBER(S$18),IF(ISNUMBER($C89),IF(ISNUMBER(VLOOKUP($C89,S$20:$AQ$59,21,0)),VLOOKUP($C89,S$20:$AQ$59,21,0),0),""),"")</f>
        <v/>
      </c>
      <c r="T89" s="458" t="str">
        <f>IF(ISNUMBER(T$18),IF(ISNUMBER($C89),IF(ISNUMBER(VLOOKUP($C89,T$20:$AQ$59,21,0)),VLOOKUP($C89,T$20:$AQ$59,21,0),0),""),"")</f>
        <v/>
      </c>
      <c r="U89" s="458" t="str">
        <f>IF(ISNUMBER(U$18),IF(ISNUMBER($C89),IF(ISNUMBER(VLOOKUP($C89,U$20:$AQ$59,21,0)),VLOOKUP($C89,U$20:$AQ$59,21,0),0),""),"")</f>
        <v/>
      </c>
      <c r="V89" s="458" t="str">
        <f>IF(ISNUMBER(V$18),IF(ISNUMBER($C89),IF(ISNUMBER(VLOOKUP($C89,V$20:$AQ$59,21,0)),VLOOKUP($C89,V$20:$AQ$59,21,0),0),""),"")</f>
        <v/>
      </c>
      <c r="W89" s="458" t="str">
        <f>IF(ISNUMBER(W$18),IF(ISNUMBER($C89),IF(ISNUMBER(VLOOKUP($C89,W$20:$AQ$59,21,0)),VLOOKUP($C89,W$20:$AQ$59,21,0),0),""),"")</f>
        <v/>
      </c>
      <c r="X89" s="443"/>
      <c r="Y89" s="443"/>
      <c r="Z89" s="443"/>
      <c r="AA89" s="443"/>
      <c r="AB89" s="443"/>
      <c r="AC89" s="443"/>
      <c r="AD89" s="443"/>
      <c r="AE89" s="443"/>
      <c r="AF89" s="443"/>
      <c r="AG89" s="443"/>
      <c r="AH89" s="443"/>
      <c r="AI89" s="443"/>
      <c r="AJ89" s="443"/>
      <c r="AK89" s="443"/>
      <c r="AL89" s="443"/>
      <c r="AM89" s="443"/>
      <c r="AN89" s="443"/>
      <c r="AO89" s="443"/>
      <c r="AP89" s="443"/>
      <c r="AQ89" s="443"/>
    </row>
    <row r="90" spans="1:43" ht="12" customHeight="1" x14ac:dyDescent="0.2">
      <c r="A90" s="441">
        <v>28</v>
      </c>
      <c r="B90" s="470" t="str">
        <f t="shared" si="2"/>
        <v/>
      </c>
      <c r="C90" s="482" t="str">
        <f t="shared" si="3"/>
        <v/>
      </c>
      <c r="D90" s="458" t="str">
        <f>IF(ISNUMBER(D$18),IF(ISNUMBER($C90),IF(ISNUMBER(VLOOKUP($C90,D$20:$AQ$59,21,0)),VLOOKUP($C90,D$20:$AQ$59,21,0),0),""),"")</f>
        <v/>
      </c>
      <c r="E90" s="458" t="str">
        <f>IF(ISNUMBER(E$18),IF(ISNUMBER($C90),IF(ISNUMBER(VLOOKUP($C90,E$20:$AQ$59,21,0)),VLOOKUP($C90,E$20:$AQ$59,21,0),0),""),"")</f>
        <v/>
      </c>
      <c r="F90" s="458" t="str">
        <f>IF(ISNUMBER(F$18),IF(ISNUMBER($C90),IF(ISNUMBER(VLOOKUP($C90,F$20:$AQ$59,21,0)),VLOOKUP($C90,F$20:$AQ$59,21,0),0),""),"")</f>
        <v/>
      </c>
      <c r="G90" s="458" t="str">
        <f>IF(ISNUMBER(G$18),IF(ISNUMBER($C90),IF(ISNUMBER(VLOOKUP($C90,G$20:$AQ$59,21,0)),VLOOKUP($C90,G$20:$AQ$59,21,0),0),""),"")</f>
        <v/>
      </c>
      <c r="H90" s="458" t="str">
        <f>IF(ISNUMBER(H$18),IF(ISNUMBER($C90),IF(ISNUMBER(VLOOKUP($C90,H$20:$AQ$59,21,0)),VLOOKUP($C90,H$20:$AQ$59,21,0),0),""),"")</f>
        <v/>
      </c>
      <c r="I90" s="458" t="str">
        <f>IF(ISNUMBER(I$18),IF(ISNUMBER($C90),IF(ISNUMBER(VLOOKUP($C90,I$20:$AQ$59,21,0)),VLOOKUP($C90,I$20:$AQ$59,21,0),0),""),"")</f>
        <v/>
      </c>
      <c r="J90" s="458" t="str">
        <f>IF(ISNUMBER(J$18),IF(ISNUMBER($C90),IF(ISNUMBER(VLOOKUP($C90,J$20:$AQ$59,21,0)),VLOOKUP($C90,J$20:$AQ$59,21,0),0),""),"")</f>
        <v/>
      </c>
      <c r="K90" s="458" t="str">
        <f>IF(ISNUMBER(K$18),IF(ISNUMBER($C90),IF(ISNUMBER(VLOOKUP($C90,K$20:$AQ$59,21,0)),VLOOKUP($C90,K$20:$AQ$59,21,0),0),""),"")</f>
        <v/>
      </c>
      <c r="L90" s="458" t="str">
        <f>IF(ISNUMBER(L$18),IF(ISNUMBER($C90),IF(ISNUMBER(VLOOKUP($C90,L$20:$AQ$59,21,0)),VLOOKUP($C90,L$20:$AQ$59,21,0),0),""),"")</f>
        <v/>
      </c>
      <c r="M90" s="458" t="str">
        <f>IF(ISNUMBER(M$18),IF(ISNUMBER($C90),IF(ISNUMBER(VLOOKUP($C90,M$20:$AQ$59,21,0)),VLOOKUP($C90,M$20:$AQ$59,21,0),0),""),"")</f>
        <v/>
      </c>
      <c r="N90" s="458" t="str">
        <f>IF(ISNUMBER(N$18),IF(ISNUMBER($C90),IF(ISNUMBER(VLOOKUP($C90,N$20:$AQ$59,21,0)),VLOOKUP($C90,N$20:$AQ$59,21,0),0),""),"")</f>
        <v/>
      </c>
      <c r="O90" s="458" t="str">
        <f>IF(ISNUMBER(O$18),IF(ISNUMBER($C90),IF(ISNUMBER(VLOOKUP($C90,O$20:$AQ$59,21,0)),VLOOKUP($C90,O$20:$AQ$59,21,0),0),""),"")</f>
        <v/>
      </c>
      <c r="P90" s="458" t="str">
        <f>IF(ISNUMBER(P$18),IF(ISNUMBER($C90),IF(ISNUMBER(VLOOKUP($C90,P$20:$AQ$59,21,0)),VLOOKUP($C90,P$20:$AQ$59,21,0),0),""),"")</f>
        <v/>
      </c>
      <c r="Q90" s="458" t="str">
        <f>IF(ISNUMBER(Q$18),IF(ISNUMBER($C90),IF(ISNUMBER(VLOOKUP($C90,Q$20:$AQ$59,21,0)),VLOOKUP($C90,Q$20:$AQ$59,21,0),0),""),"")</f>
        <v/>
      </c>
      <c r="R90" s="458" t="str">
        <f>IF(ISNUMBER(R$18),IF(ISNUMBER($C90),IF(ISNUMBER(VLOOKUP($C90,R$20:$AQ$59,21,0)),VLOOKUP($C90,R$20:$AQ$59,21,0),0),""),"")</f>
        <v/>
      </c>
      <c r="S90" s="458" t="str">
        <f>IF(ISNUMBER(S$18),IF(ISNUMBER($C90),IF(ISNUMBER(VLOOKUP($C90,S$20:$AQ$59,21,0)),VLOOKUP($C90,S$20:$AQ$59,21,0),0),""),"")</f>
        <v/>
      </c>
      <c r="T90" s="458" t="str">
        <f>IF(ISNUMBER(T$18),IF(ISNUMBER($C90),IF(ISNUMBER(VLOOKUP($C90,T$20:$AQ$59,21,0)),VLOOKUP($C90,T$20:$AQ$59,21,0),0),""),"")</f>
        <v/>
      </c>
      <c r="U90" s="458" t="str">
        <f>IF(ISNUMBER(U$18),IF(ISNUMBER($C90),IF(ISNUMBER(VLOOKUP($C90,U$20:$AQ$59,21,0)),VLOOKUP($C90,U$20:$AQ$59,21,0),0),""),"")</f>
        <v/>
      </c>
      <c r="V90" s="458" t="str">
        <f>IF(ISNUMBER(V$18),IF(ISNUMBER($C90),IF(ISNUMBER(VLOOKUP($C90,V$20:$AQ$59,21,0)),VLOOKUP($C90,V$20:$AQ$59,21,0),0),""),"")</f>
        <v/>
      </c>
      <c r="W90" s="458" t="str">
        <f>IF(ISNUMBER(W$18),IF(ISNUMBER($C90),IF(ISNUMBER(VLOOKUP($C90,W$20:$AQ$59,21,0)),VLOOKUP($C90,W$20:$AQ$59,21,0),0),""),"")</f>
        <v/>
      </c>
      <c r="X90" s="443"/>
      <c r="Y90" s="443"/>
      <c r="Z90" s="443"/>
      <c r="AA90" s="443"/>
      <c r="AB90" s="443"/>
      <c r="AC90" s="443"/>
      <c r="AD90" s="443"/>
      <c r="AE90" s="443"/>
      <c r="AF90" s="443"/>
      <c r="AG90" s="443"/>
      <c r="AH90" s="443"/>
      <c r="AI90" s="443"/>
      <c r="AJ90" s="443"/>
      <c r="AK90" s="443"/>
      <c r="AL90" s="443"/>
      <c r="AM90" s="443"/>
      <c r="AN90" s="443"/>
      <c r="AO90" s="443"/>
      <c r="AP90" s="443"/>
      <c r="AQ90" s="443"/>
    </row>
    <row r="91" spans="1:43" ht="12" customHeight="1" x14ac:dyDescent="0.2">
      <c r="A91" s="441">
        <v>29</v>
      </c>
      <c r="B91" s="470" t="str">
        <f t="shared" si="2"/>
        <v/>
      </c>
      <c r="C91" s="482" t="str">
        <f t="shared" si="3"/>
        <v/>
      </c>
      <c r="D91" s="458" t="str">
        <f>IF(ISNUMBER(D$18),IF(ISNUMBER($C91),IF(ISNUMBER(VLOOKUP($C91,D$20:$AQ$59,21,0)),VLOOKUP($C91,D$20:$AQ$59,21,0),0),""),"")</f>
        <v/>
      </c>
      <c r="E91" s="458" t="str">
        <f>IF(ISNUMBER(E$18),IF(ISNUMBER($C91),IF(ISNUMBER(VLOOKUP($C91,E$20:$AQ$59,21,0)),VLOOKUP($C91,E$20:$AQ$59,21,0),0),""),"")</f>
        <v/>
      </c>
      <c r="F91" s="458" t="str">
        <f>IF(ISNUMBER(F$18),IF(ISNUMBER($C91),IF(ISNUMBER(VLOOKUP($C91,F$20:$AQ$59,21,0)),VLOOKUP($C91,F$20:$AQ$59,21,0),0),""),"")</f>
        <v/>
      </c>
      <c r="G91" s="458" t="str">
        <f>IF(ISNUMBER(G$18),IF(ISNUMBER($C91),IF(ISNUMBER(VLOOKUP($C91,G$20:$AQ$59,21,0)),VLOOKUP($C91,G$20:$AQ$59,21,0),0),""),"")</f>
        <v/>
      </c>
      <c r="H91" s="458" t="str">
        <f>IF(ISNUMBER(H$18),IF(ISNUMBER($C91),IF(ISNUMBER(VLOOKUP($C91,H$20:$AQ$59,21,0)),VLOOKUP($C91,H$20:$AQ$59,21,0),0),""),"")</f>
        <v/>
      </c>
      <c r="I91" s="458" t="str">
        <f>IF(ISNUMBER(I$18),IF(ISNUMBER($C91),IF(ISNUMBER(VLOOKUP($C91,I$20:$AQ$59,21,0)),VLOOKUP($C91,I$20:$AQ$59,21,0),0),""),"")</f>
        <v/>
      </c>
      <c r="J91" s="458" t="str">
        <f>IF(ISNUMBER(J$18),IF(ISNUMBER($C91),IF(ISNUMBER(VLOOKUP($C91,J$20:$AQ$59,21,0)),VLOOKUP($C91,J$20:$AQ$59,21,0),0),""),"")</f>
        <v/>
      </c>
      <c r="K91" s="458" t="str">
        <f>IF(ISNUMBER(K$18),IF(ISNUMBER($C91),IF(ISNUMBER(VLOOKUP($C91,K$20:$AQ$59,21,0)),VLOOKUP($C91,K$20:$AQ$59,21,0),0),""),"")</f>
        <v/>
      </c>
      <c r="L91" s="458" t="str">
        <f>IF(ISNUMBER(L$18),IF(ISNUMBER($C91),IF(ISNUMBER(VLOOKUP($C91,L$20:$AQ$59,21,0)),VLOOKUP($C91,L$20:$AQ$59,21,0),0),""),"")</f>
        <v/>
      </c>
      <c r="M91" s="458" t="str">
        <f>IF(ISNUMBER(M$18),IF(ISNUMBER($C91),IF(ISNUMBER(VLOOKUP($C91,M$20:$AQ$59,21,0)),VLOOKUP($C91,M$20:$AQ$59,21,0),0),""),"")</f>
        <v/>
      </c>
      <c r="N91" s="458" t="str">
        <f>IF(ISNUMBER(N$18),IF(ISNUMBER($C91),IF(ISNUMBER(VLOOKUP($C91,N$20:$AQ$59,21,0)),VLOOKUP($C91,N$20:$AQ$59,21,0),0),""),"")</f>
        <v/>
      </c>
      <c r="O91" s="458" t="str">
        <f>IF(ISNUMBER(O$18),IF(ISNUMBER($C91),IF(ISNUMBER(VLOOKUP($C91,O$20:$AQ$59,21,0)),VLOOKUP($C91,O$20:$AQ$59,21,0),0),""),"")</f>
        <v/>
      </c>
      <c r="P91" s="458" t="str">
        <f>IF(ISNUMBER(P$18),IF(ISNUMBER($C91),IF(ISNUMBER(VLOOKUP($C91,P$20:$AQ$59,21,0)),VLOOKUP($C91,P$20:$AQ$59,21,0),0),""),"")</f>
        <v/>
      </c>
      <c r="Q91" s="458" t="str">
        <f>IF(ISNUMBER(Q$18),IF(ISNUMBER($C91),IF(ISNUMBER(VLOOKUP($C91,Q$20:$AQ$59,21,0)),VLOOKUP($C91,Q$20:$AQ$59,21,0),0),""),"")</f>
        <v/>
      </c>
      <c r="R91" s="458" t="str">
        <f>IF(ISNUMBER(R$18),IF(ISNUMBER($C91),IF(ISNUMBER(VLOOKUP($C91,R$20:$AQ$59,21,0)),VLOOKUP($C91,R$20:$AQ$59,21,0),0),""),"")</f>
        <v/>
      </c>
      <c r="S91" s="458" t="str">
        <f>IF(ISNUMBER(S$18),IF(ISNUMBER($C91),IF(ISNUMBER(VLOOKUP($C91,S$20:$AQ$59,21,0)),VLOOKUP($C91,S$20:$AQ$59,21,0),0),""),"")</f>
        <v/>
      </c>
      <c r="T91" s="458" t="str">
        <f>IF(ISNUMBER(T$18),IF(ISNUMBER($C91),IF(ISNUMBER(VLOOKUP($C91,T$20:$AQ$59,21,0)),VLOOKUP($C91,T$20:$AQ$59,21,0),0),""),"")</f>
        <v/>
      </c>
      <c r="U91" s="458" t="str">
        <f>IF(ISNUMBER(U$18),IF(ISNUMBER($C91),IF(ISNUMBER(VLOOKUP($C91,U$20:$AQ$59,21,0)),VLOOKUP($C91,U$20:$AQ$59,21,0),0),""),"")</f>
        <v/>
      </c>
      <c r="V91" s="458" t="str">
        <f>IF(ISNUMBER(V$18),IF(ISNUMBER($C91),IF(ISNUMBER(VLOOKUP($C91,V$20:$AQ$59,21,0)),VLOOKUP($C91,V$20:$AQ$59,21,0),0),""),"")</f>
        <v/>
      </c>
      <c r="W91" s="458" t="str">
        <f>IF(ISNUMBER(W$18),IF(ISNUMBER($C91),IF(ISNUMBER(VLOOKUP($C91,W$20:$AQ$59,21,0)),VLOOKUP($C91,W$20:$AQ$59,21,0),0),""),"")</f>
        <v/>
      </c>
      <c r="X91" s="443"/>
      <c r="Y91" s="443"/>
      <c r="Z91" s="443"/>
      <c r="AA91" s="443"/>
      <c r="AB91" s="443"/>
      <c r="AC91" s="443"/>
      <c r="AD91" s="443"/>
      <c r="AE91" s="443"/>
      <c r="AF91" s="443"/>
      <c r="AG91" s="443"/>
      <c r="AH91" s="443"/>
      <c r="AI91" s="443"/>
      <c r="AJ91" s="443"/>
      <c r="AK91" s="443"/>
      <c r="AL91" s="443"/>
      <c r="AM91" s="443"/>
      <c r="AN91" s="443"/>
      <c r="AO91" s="443"/>
      <c r="AP91" s="443"/>
      <c r="AQ91" s="443"/>
    </row>
    <row r="92" spans="1:43" ht="12" customHeight="1" x14ac:dyDescent="0.2">
      <c r="A92" s="441">
        <v>30</v>
      </c>
      <c r="B92" s="470" t="str">
        <f t="shared" si="2"/>
        <v/>
      </c>
      <c r="C92" s="482" t="str">
        <f t="shared" si="3"/>
        <v/>
      </c>
      <c r="D92" s="458" t="str">
        <f>IF(ISNUMBER(D$18),IF(ISNUMBER($C92),IF(ISNUMBER(VLOOKUP($C92,D$20:$AQ$59,21,0)),VLOOKUP($C92,D$20:$AQ$59,21,0),0),""),"")</f>
        <v/>
      </c>
      <c r="E92" s="458" t="str">
        <f>IF(ISNUMBER(E$18),IF(ISNUMBER($C92),IF(ISNUMBER(VLOOKUP($C92,E$20:$AQ$59,21,0)),VLOOKUP($C92,E$20:$AQ$59,21,0),0),""),"")</f>
        <v/>
      </c>
      <c r="F92" s="458" t="str">
        <f>IF(ISNUMBER(F$18),IF(ISNUMBER($C92),IF(ISNUMBER(VLOOKUP($C92,F$20:$AQ$59,21,0)),VLOOKUP($C92,F$20:$AQ$59,21,0),0),""),"")</f>
        <v/>
      </c>
      <c r="G92" s="458" t="str">
        <f>IF(ISNUMBER(G$18),IF(ISNUMBER($C92),IF(ISNUMBER(VLOOKUP($C92,G$20:$AQ$59,21,0)),VLOOKUP($C92,G$20:$AQ$59,21,0),0),""),"")</f>
        <v/>
      </c>
      <c r="H92" s="458" t="str">
        <f>IF(ISNUMBER(H$18),IF(ISNUMBER($C92),IF(ISNUMBER(VLOOKUP($C92,H$20:$AQ$59,21,0)),VLOOKUP($C92,H$20:$AQ$59,21,0),0),""),"")</f>
        <v/>
      </c>
      <c r="I92" s="458" t="str">
        <f>IF(ISNUMBER(I$18),IF(ISNUMBER($C92),IF(ISNUMBER(VLOOKUP($C92,I$20:$AQ$59,21,0)),VLOOKUP($C92,I$20:$AQ$59,21,0),0),""),"")</f>
        <v/>
      </c>
      <c r="J92" s="458" t="str">
        <f>IF(ISNUMBER(J$18),IF(ISNUMBER($C92),IF(ISNUMBER(VLOOKUP($C92,J$20:$AQ$59,21,0)),VLOOKUP($C92,J$20:$AQ$59,21,0),0),""),"")</f>
        <v/>
      </c>
      <c r="K92" s="458" t="str">
        <f>IF(ISNUMBER(K$18),IF(ISNUMBER($C92),IF(ISNUMBER(VLOOKUP($C92,K$20:$AQ$59,21,0)),VLOOKUP($C92,K$20:$AQ$59,21,0),0),""),"")</f>
        <v/>
      </c>
      <c r="L92" s="458" t="str">
        <f>IF(ISNUMBER(L$18),IF(ISNUMBER($C92),IF(ISNUMBER(VLOOKUP($C92,L$20:$AQ$59,21,0)),VLOOKUP($C92,L$20:$AQ$59,21,0),0),""),"")</f>
        <v/>
      </c>
      <c r="M92" s="458" t="str">
        <f>IF(ISNUMBER(M$18),IF(ISNUMBER($C92),IF(ISNUMBER(VLOOKUP($C92,M$20:$AQ$59,21,0)),VLOOKUP($C92,M$20:$AQ$59,21,0),0),""),"")</f>
        <v/>
      </c>
      <c r="N92" s="458" t="str">
        <f>IF(ISNUMBER(N$18),IF(ISNUMBER($C92),IF(ISNUMBER(VLOOKUP($C92,N$20:$AQ$59,21,0)),VLOOKUP($C92,N$20:$AQ$59,21,0),0),""),"")</f>
        <v/>
      </c>
      <c r="O92" s="458" t="str">
        <f>IF(ISNUMBER(O$18),IF(ISNUMBER($C92),IF(ISNUMBER(VLOOKUP($C92,O$20:$AQ$59,21,0)),VLOOKUP($C92,O$20:$AQ$59,21,0),0),""),"")</f>
        <v/>
      </c>
      <c r="P92" s="458" t="str">
        <f>IF(ISNUMBER(P$18),IF(ISNUMBER($C92),IF(ISNUMBER(VLOOKUP($C92,P$20:$AQ$59,21,0)),VLOOKUP($C92,P$20:$AQ$59,21,0),0),""),"")</f>
        <v/>
      </c>
      <c r="Q92" s="458" t="str">
        <f>IF(ISNUMBER(Q$18),IF(ISNUMBER($C92),IF(ISNUMBER(VLOOKUP($C92,Q$20:$AQ$59,21,0)),VLOOKUP($C92,Q$20:$AQ$59,21,0),0),""),"")</f>
        <v/>
      </c>
      <c r="R92" s="458" t="str">
        <f>IF(ISNUMBER(R$18),IF(ISNUMBER($C92),IF(ISNUMBER(VLOOKUP($C92,R$20:$AQ$59,21,0)),VLOOKUP($C92,R$20:$AQ$59,21,0),0),""),"")</f>
        <v/>
      </c>
      <c r="S92" s="458" t="str">
        <f>IF(ISNUMBER(S$18),IF(ISNUMBER($C92),IF(ISNUMBER(VLOOKUP($C92,S$20:$AQ$59,21,0)),VLOOKUP($C92,S$20:$AQ$59,21,0),0),""),"")</f>
        <v/>
      </c>
      <c r="T92" s="458" t="str">
        <f>IF(ISNUMBER(T$18),IF(ISNUMBER($C92),IF(ISNUMBER(VLOOKUP($C92,T$20:$AQ$59,21,0)),VLOOKUP($C92,T$20:$AQ$59,21,0),0),""),"")</f>
        <v/>
      </c>
      <c r="U92" s="458" t="str">
        <f>IF(ISNUMBER(U$18),IF(ISNUMBER($C92),IF(ISNUMBER(VLOOKUP($C92,U$20:$AQ$59,21,0)),VLOOKUP($C92,U$20:$AQ$59,21,0),0),""),"")</f>
        <v/>
      </c>
      <c r="V92" s="458" t="str">
        <f>IF(ISNUMBER(V$18),IF(ISNUMBER($C92),IF(ISNUMBER(VLOOKUP($C92,V$20:$AQ$59,21,0)),VLOOKUP($C92,V$20:$AQ$59,21,0),0),""),"")</f>
        <v/>
      </c>
      <c r="W92" s="458" t="str">
        <f>IF(ISNUMBER(W$18),IF(ISNUMBER($C92),IF(ISNUMBER(VLOOKUP($C92,W$20:$AQ$59,21,0)),VLOOKUP($C92,W$20:$AQ$59,21,0),0),""),"")</f>
        <v/>
      </c>
      <c r="X92" s="443"/>
      <c r="Y92" s="443"/>
      <c r="Z92" s="443"/>
      <c r="AA92" s="443"/>
      <c r="AB92" s="443"/>
      <c r="AC92" s="443"/>
      <c r="AD92" s="443"/>
      <c r="AE92" s="443"/>
      <c r="AF92" s="443"/>
      <c r="AG92" s="443"/>
      <c r="AH92" s="443"/>
      <c r="AI92" s="443"/>
      <c r="AJ92" s="443"/>
      <c r="AK92" s="443"/>
      <c r="AL92" s="443"/>
      <c r="AM92" s="443"/>
      <c r="AN92" s="443"/>
      <c r="AO92" s="443"/>
      <c r="AP92" s="443"/>
      <c r="AQ92" s="443"/>
    </row>
    <row r="93" spans="1:43" ht="12" customHeight="1" x14ac:dyDescent="0.2">
      <c r="A93" s="441">
        <v>31</v>
      </c>
      <c r="B93" s="470" t="str">
        <f t="shared" si="2"/>
        <v/>
      </c>
      <c r="C93" s="482" t="str">
        <f t="shared" si="3"/>
        <v/>
      </c>
      <c r="D93" s="458" t="str">
        <f>IF(ISNUMBER(D$18),IF(ISNUMBER($C93),IF(ISNUMBER(VLOOKUP($C93,D$20:$AQ$59,21,0)),VLOOKUP($C93,D$20:$AQ$59,21,0),0),""),"")</f>
        <v/>
      </c>
      <c r="E93" s="458" t="str">
        <f>IF(ISNUMBER(E$18),IF(ISNUMBER($C93),IF(ISNUMBER(VLOOKUP($C93,E$20:$AQ$59,21,0)),VLOOKUP($C93,E$20:$AQ$59,21,0),0),""),"")</f>
        <v/>
      </c>
      <c r="F93" s="458" t="str">
        <f>IF(ISNUMBER(F$18),IF(ISNUMBER($C93),IF(ISNUMBER(VLOOKUP($C93,F$20:$AQ$59,21,0)),VLOOKUP($C93,F$20:$AQ$59,21,0),0),""),"")</f>
        <v/>
      </c>
      <c r="G93" s="458" t="str">
        <f>IF(ISNUMBER(G$18),IF(ISNUMBER($C93),IF(ISNUMBER(VLOOKUP($C93,G$20:$AQ$59,21,0)),VLOOKUP($C93,G$20:$AQ$59,21,0),0),""),"")</f>
        <v/>
      </c>
      <c r="H93" s="458" t="str">
        <f>IF(ISNUMBER(H$18),IF(ISNUMBER($C93),IF(ISNUMBER(VLOOKUP($C93,H$20:$AQ$59,21,0)),VLOOKUP($C93,H$20:$AQ$59,21,0),0),""),"")</f>
        <v/>
      </c>
      <c r="I93" s="458" t="str">
        <f>IF(ISNUMBER(I$18),IF(ISNUMBER($C93),IF(ISNUMBER(VLOOKUP($C93,I$20:$AQ$59,21,0)),VLOOKUP($C93,I$20:$AQ$59,21,0),0),""),"")</f>
        <v/>
      </c>
      <c r="J93" s="458" t="str">
        <f>IF(ISNUMBER(J$18),IF(ISNUMBER($C93),IF(ISNUMBER(VLOOKUP($C93,J$20:$AQ$59,21,0)),VLOOKUP($C93,J$20:$AQ$59,21,0),0),""),"")</f>
        <v/>
      </c>
      <c r="K93" s="458" t="str">
        <f>IF(ISNUMBER(K$18),IF(ISNUMBER($C93),IF(ISNUMBER(VLOOKUP($C93,K$20:$AQ$59,21,0)),VLOOKUP($C93,K$20:$AQ$59,21,0),0),""),"")</f>
        <v/>
      </c>
      <c r="L93" s="458" t="str">
        <f>IF(ISNUMBER(L$18),IF(ISNUMBER($C93),IF(ISNUMBER(VLOOKUP($C93,L$20:$AQ$59,21,0)),VLOOKUP($C93,L$20:$AQ$59,21,0),0),""),"")</f>
        <v/>
      </c>
      <c r="M93" s="458" t="str">
        <f>IF(ISNUMBER(M$18),IF(ISNUMBER($C93),IF(ISNUMBER(VLOOKUP($C93,M$20:$AQ$59,21,0)),VLOOKUP($C93,M$20:$AQ$59,21,0),0),""),"")</f>
        <v/>
      </c>
      <c r="N93" s="458" t="str">
        <f>IF(ISNUMBER(N$18),IF(ISNUMBER($C93),IF(ISNUMBER(VLOOKUP($C93,N$20:$AQ$59,21,0)),VLOOKUP($C93,N$20:$AQ$59,21,0),0),""),"")</f>
        <v/>
      </c>
      <c r="O93" s="458" t="str">
        <f>IF(ISNUMBER(O$18),IF(ISNUMBER($C93),IF(ISNUMBER(VLOOKUP($C93,O$20:$AQ$59,21,0)),VLOOKUP($C93,O$20:$AQ$59,21,0),0),""),"")</f>
        <v/>
      </c>
      <c r="P93" s="458" t="str">
        <f>IF(ISNUMBER(P$18),IF(ISNUMBER($C93),IF(ISNUMBER(VLOOKUP($C93,P$20:$AQ$59,21,0)),VLOOKUP($C93,P$20:$AQ$59,21,0),0),""),"")</f>
        <v/>
      </c>
      <c r="Q93" s="458" t="str">
        <f>IF(ISNUMBER(Q$18),IF(ISNUMBER($C93),IF(ISNUMBER(VLOOKUP($C93,Q$20:$AQ$59,21,0)),VLOOKUP($C93,Q$20:$AQ$59,21,0),0),""),"")</f>
        <v/>
      </c>
      <c r="R93" s="458" t="str">
        <f>IF(ISNUMBER(R$18),IF(ISNUMBER($C93),IF(ISNUMBER(VLOOKUP($C93,R$20:$AQ$59,21,0)),VLOOKUP($C93,R$20:$AQ$59,21,0),0),""),"")</f>
        <v/>
      </c>
      <c r="S93" s="458" t="str">
        <f>IF(ISNUMBER(S$18),IF(ISNUMBER($C93),IF(ISNUMBER(VLOOKUP($C93,S$20:$AQ$59,21,0)),VLOOKUP($C93,S$20:$AQ$59,21,0),0),""),"")</f>
        <v/>
      </c>
      <c r="T93" s="458" t="str">
        <f>IF(ISNUMBER(T$18),IF(ISNUMBER($C93),IF(ISNUMBER(VLOOKUP($C93,T$20:$AQ$59,21,0)),VLOOKUP($C93,T$20:$AQ$59,21,0),0),""),"")</f>
        <v/>
      </c>
      <c r="U93" s="458" t="str">
        <f>IF(ISNUMBER(U$18),IF(ISNUMBER($C93),IF(ISNUMBER(VLOOKUP($C93,U$20:$AQ$59,21,0)),VLOOKUP($C93,U$20:$AQ$59,21,0),0),""),"")</f>
        <v/>
      </c>
      <c r="V93" s="458" t="str">
        <f>IF(ISNUMBER(V$18),IF(ISNUMBER($C93),IF(ISNUMBER(VLOOKUP($C93,V$20:$AQ$59,21,0)),VLOOKUP($C93,V$20:$AQ$59,21,0),0),""),"")</f>
        <v/>
      </c>
      <c r="W93" s="458" t="str">
        <f>IF(ISNUMBER(W$18),IF(ISNUMBER($C93),IF(ISNUMBER(VLOOKUP($C93,W$20:$AQ$59,21,0)),VLOOKUP($C93,W$20:$AQ$59,21,0),0),""),"")</f>
        <v/>
      </c>
      <c r="X93" s="443"/>
      <c r="Y93" s="443"/>
      <c r="Z93" s="443"/>
      <c r="AA93" s="443"/>
      <c r="AB93" s="443"/>
      <c r="AC93" s="443"/>
      <c r="AD93" s="443"/>
      <c r="AE93" s="443"/>
      <c r="AF93" s="443"/>
      <c r="AG93" s="443"/>
      <c r="AH93" s="443"/>
      <c r="AI93" s="443"/>
      <c r="AJ93" s="443"/>
      <c r="AK93" s="443"/>
      <c r="AL93" s="443"/>
      <c r="AM93" s="443"/>
      <c r="AN93" s="443"/>
      <c r="AO93" s="443"/>
      <c r="AP93" s="443"/>
      <c r="AQ93" s="443"/>
    </row>
    <row r="94" spans="1:43" ht="12" customHeight="1" x14ac:dyDescent="0.2">
      <c r="A94" s="441">
        <v>32</v>
      </c>
      <c r="B94" s="470" t="str">
        <f t="shared" si="2"/>
        <v/>
      </c>
      <c r="C94" s="482" t="str">
        <f t="shared" si="3"/>
        <v/>
      </c>
      <c r="D94" s="458" t="str">
        <f>IF(ISNUMBER(D$18),IF(ISNUMBER($C94),IF(ISNUMBER(VLOOKUP($C94,D$20:$AQ$59,21,0)),VLOOKUP($C94,D$20:$AQ$59,21,0),0),""),"")</f>
        <v/>
      </c>
      <c r="E94" s="458" t="str">
        <f>IF(ISNUMBER(E$18),IF(ISNUMBER($C94),IF(ISNUMBER(VLOOKUP($C94,E$20:$AQ$59,21,0)),VLOOKUP($C94,E$20:$AQ$59,21,0),0),""),"")</f>
        <v/>
      </c>
      <c r="F94" s="458" t="str">
        <f>IF(ISNUMBER(F$18),IF(ISNUMBER($C94),IF(ISNUMBER(VLOOKUP($C94,F$20:$AQ$59,21,0)),VLOOKUP($C94,F$20:$AQ$59,21,0),0),""),"")</f>
        <v/>
      </c>
      <c r="G94" s="458" t="str">
        <f>IF(ISNUMBER(G$18),IF(ISNUMBER($C94),IF(ISNUMBER(VLOOKUP($C94,G$20:$AQ$59,21,0)),VLOOKUP($C94,G$20:$AQ$59,21,0),0),""),"")</f>
        <v/>
      </c>
      <c r="H94" s="458" t="str">
        <f>IF(ISNUMBER(H$18),IF(ISNUMBER($C94),IF(ISNUMBER(VLOOKUP($C94,H$20:$AQ$59,21,0)),VLOOKUP($C94,H$20:$AQ$59,21,0),0),""),"")</f>
        <v/>
      </c>
      <c r="I94" s="458" t="str">
        <f>IF(ISNUMBER(I$18),IF(ISNUMBER($C94),IF(ISNUMBER(VLOOKUP($C94,I$20:$AQ$59,21,0)),VLOOKUP($C94,I$20:$AQ$59,21,0),0),""),"")</f>
        <v/>
      </c>
      <c r="J94" s="458" t="str">
        <f>IF(ISNUMBER(J$18),IF(ISNUMBER($C94),IF(ISNUMBER(VLOOKUP($C94,J$20:$AQ$59,21,0)),VLOOKUP($C94,J$20:$AQ$59,21,0),0),""),"")</f>
        <v/>
      </c>
      <c r="K94" s="458" t="str">
        <f>IF(ISNUMBER(K$18),IF(ISNUMBER($C94),IF(ISNUMBER(VLOOKUP($C94,K$20:$AQ$59,21,0)),VLOOKUP($C94,K$20:$AQ$59,21,0),0),""),"")</f>
        <v/>
      </c>
      <c r="L94" s="458" t="str">
        <f>IF(ISNUMBER(L$18),IF(ISNUMBER($C94),IF(ISNUMBER(VLOOKUP($C94,L$20:$AQ$59,21,0)),VLOOKUP($C94,L$20:$AQ$59,21,0),0),""),"")</f>
        <v/>
      </c>
      <c r="M94" s="458" t="str">
        <f>IF(ISNUMBER(M$18),IF(ISNUMBER($C94),IF(ISNUMBER(VLOOKUP($C94,M$20:$AQ$59,21,0)),VLOOKUP($C94,M$20:$AQ$59,21,0),0),""),"")</f>
        <v/>
      </c>
      <c r="N94" s="458" t="str">
        <f>IF(ISNUMBER(N$18),IF(ISNUMBER($C94),IF(ISNUMBER(VLOOKUP($C94,N$20:$AQ$59,21,0)),VLOOKUP($C94,N$20:$AQ$59,21,0),0),""),"")</f>
        <v/>
      </c>
      <c r="O94" s="458" t="str">
        <f>IF(ISNUMBER(O$18),IF(ISNUMBER($C94),IF(ISNUMBER(VLOOKUP($C94,O$20:$AQ$59,21,0)),VLOOKUP($C94,O$20:$AQ$59,21,0),0),""),"")</f>
        <v/>
      </c>
      <c r="P94" s="458" t="str">
        <f>IF(ISNUMBER(P$18),IF(ISNUMBER($C94),IF(ISNUMBER(VLOOKUP($C94,P$20:$AQ$59,21,0)),VLOOKUP($C94,P$20:$AQ$59,21,0),0),""),"")</f>
        <v/>
      </c>
      <c r="Q94" s="458" t="str">
        <f>IF(ISNUMBER(Q$18),IF(ISNUMBER($C94),IF(ISNUMBER(VLOOKUP($C94,Q$20:$AQ$59,21,0)),VLOOKUP($C94,Q$20:$AQ$59,21,0),0),""),"")</f>
        <v/>
      </c>
      <c r="R94" s="458" t="str">
        <f>IF(ISNUMBER(R$18),IF(ISNUMBER($C94),IF(ISNUMBER(VLOOKUP($C94,R$20:$AQ$59,21,0)),VLOOKUP($C94,R$20:$AQ$59,21,0),0),""),"")</f>
        <v/>
      </c>
      <c r="S94" s="458" t="str">
        <f>IF(ISNUMBER(S$18),IF(ISNUMBER($C94),IF(ISNUMBER(VLOOKUP($C94,S$20:$AQ$59,21,0)),VLOOKUP($C94,S$20:$AQ$59,21,0),0),""),"")</f>
        <v/>
      </c>
      <c r="T94" s="458" t="str">
        <f>IF(ISNUMBER(T$18),IF(ISNUMBER($C94),IF(ISNUMBER(VLOOKUP($C94,T$20:$AQ$59,21,0)),VLOOKUP($C94,T$20:$AQ$59,21,0),0),""),"")</f>
        <v/>
      </c>
      <c r="U94" s="458" t="str">
        <f>IF(ISNUMBER(U$18),IF(ISNUMBER($C94),IF(ISNUMBER(VLOOKUP($C94,U$20:$AQ$59,21,0)),VLOOKUP($C94,U$20:$AQ$59,21,0),0),""),"")</f>
        <v/>
      </c>
      <c r="V94" s="458" t="str">
        <f>IF(ISNUMBER(V$18),IF(ISNUMBER($C94),IF(ISNUMBER(VLOOKUP($C94,V$20:$AQ$59,21,0)),VLOOKUP($C94,V$20:$AQ$59,21,0),0),""),"")</f>
        <v/>
      </c>
      <c r="W94" s="458" t="str">
        <f>IF(ISNUMBER(W$18),IF(ISNUMBER($C94),IF(ISNUMBER(VLOOKUP($C94,W$20:$AQ$59,21,0)),VLOOKUP($C94,W$20:$AQ$59,21,0),0),""),"")</f>
        <v/>
      </c>
      <c r="X94" s="443"/>
      <c r="Y94" s="443"/>
      <c r="Z94" s="443"/>
      <c r="AA94" s="443"/>
      <c r="AB94" s="443"/>
      <c r="AC94" s="443"/>
      <c r="AD94" s="443"/>
      <c r="AE94" s="443"/>
      <c r="AF94" s="443"/>
      <c r="AG94" s="443"/>
      <c r="AH94" s="443"/>
      <c r="AI94" s="443"/>
      <c r="AJ94" s="443"/>
      <c r="AK94" s="443"/>
      <c r="AL94" s="443"/>
      <c r="AM94" s="443"/>
      <c r="AN94" s="443"/>
      <c r="AO94" s="443"/>
      <c r="AP94" s="443"/>
      <c r="AQ94" s="443"/>
    </row>
    <row r="95" spans="1:43" ht="12" customHeight="1" x14ac:dyDescent="0.2">
      <c r="A95" s="441">
        <v>33</v>
      </c>
      <c r="B95" s="470" t="str">
        <f t="shared" si="2"/>
        <v/>
      </c>
      <c r="C95" s="482" t="str">
        <f t="shared" si="3"/>
        <v/>
      </c>
      <c r="D95" s="458" t="str">
        <f>IF(ISNUMBER(D$18),IF(ISNUMBER($C95),IF(ISNUMBER(VLOOKUP($C95,D$20:$AQ$59,21,0)),VLOOKUP($C95,D$20:$AQ$59,21,0),0),""),"")</f>
        <v/>
      </c>
      <c r="E95" s="458" t="str">
        <f>IF(ISNUMBER(E$18),IF(ISNUMBER($C95),IF(ISNUMBER(VLOOKUP($C95,E$20:$AQ$59,21,0)),VLOOKUP($C95,E$20:$AQ$59,21,0),0),""),"")</f>
        <v/>
      </c>
      <c r="F95" s="458" t="str">
        <f>IF(ISNUMBER(F$18),IF(ISNUMBER($C95),IF(ISNUMBER(VLOOKUP($C95,F$20:$AQ$59,21,0)),VLOOKUP($C95,F$20:$AQ$59,21,0),0),""),"")</f>
        <v/>
      </c>
      <c r="G95" s="458" t="str">
        <f>IF(ISNUMBER(G$18),IF(ISNUMBER($C95),IF(ISNUMBER(VLOOKUP($C95,G$20:$AQ$59,21,0)),VLOOKUP($C95,G$20:$AQ$59,21,0),0),""),"")</f>
        <v/>
      </c>
      <c r="H95" s="458" t="str">
        <f>IF(ISNUMBER(H$18),IF(ISNUMBER($C95),IF(ISNUMBER(VLOOKUP($C95,H$20:$AQ$59,21,0)),VLOOKUP($C95,H$20:$AQ$59,21,0),0),""),"")</f>
        <v/>
      </c>
      <c r="I95" s="458" t="str">
        <f>IF(ISNUMBER(I$18),IF(ISNUMBER($C95),IF(ISNUMBER(VLOOKUP($C95,I$20:$AQ$59,21,0)),VLOOKUP($C95,I$20:$AQ$59,21,0),0),""),"")</f>
        <v/>
      </c>
      <c r="J95" s="458" t="str">
        <f>IF(ISNUMBER(J$18),IF(ISNUMBER($C95),IF(ISNUMBER(VLOOKUP($C95,J$20:$AQ$59,21,0)),VLOOKUP($C95,J$20:$AQ$59,21,0),0),""),"")</f>
        <v/>
      </c>
      <c r="K95" s="458" t="str">
        <f>IF(ISNUMBER(K$18),IF(ISNUMBER($C95),IF(ISNUMBER(VLOOKUP($C95,K$20:$AQ$59,21,0)),VLOOKUP($C95,K$20:$AQ$59,21,0),0),""),"")</f>
        <v/>
      </c>
      <c r="L95" s="458" t="str">
        <f>IF(ISNUMBER(L$18),IF(ISNUMBER($C95),IF(ISNUMBER(VLOOKUP($C95,L$20:$AQ$59,21,0)),VLOOKUP($C95,L$20:$AQ$59,21,0),0),""),"")</f>
        <v/>
      </c>
      <c r="M95" s="458" t="str">
        <f>IF(ISNUMBER(M$18),IF(ISNUMBER($C95),IF(ISNUMBER(VLOOKUP($C95,M$20:$AQ$59,21,0)),VLOOKUP($C95,M$20:$AQ$59,21,0),0),""),"")</f>
        <v/>
      </c>
      <c r="N95" s="458" t="str">
        <f>IF(ISNUMBER(N$18),IF(ISNUMBER($C95),IF(ISNUMBER(VLOOKUP($C95,N$20:$AQ$59,21,0)),VLOOKUP($C95,N$20:$AQ$59,21,0),0),""),"")</f>
        <v/>
      </c>
      <c r="O95" s="458" t="str">
        <f>IF(ISNUMBER(O$18),IF(ISNUMBER($C95),IF(ISNUMBER(VLOOKUP($C95,O$20:$AQ$59,21,0)),VLOOKUP($C95,O$20:$AQ$59,21,0),0),""),"")</f>
        <v/>
      </c>
      <c r="P95" s="458" t="str">
        <f>IF(ISNUMBER(P$18),IF(ISNUMBER($C95),IF(ISNUMBER(VLOOKUP($C95,P$20:$AQ$59,21,0)),VLOOKUP($C95,P$20:$AQ$59,21,0),0),""),"")</f>
        <v/>
      </c>
      <c r="Q95" s="458" t="str">
        <f>IF(ISNUMBER(Q$18),IF(ISNUMBER($C95),IF(ISNUMBER(VLOOKUP($C95,Q$20:$AQ$59,21,0)),VLOOKUP($C95,Q$20:$AQ$59,21,0),0),""),"")</f>
        <v/>
      </c>
      <c r="R95" s="458" t="str">
        <f>IF(ISNUMBER(R$18),IF(ISNUMBER($C95),IF(ISNUMBER(VLOOKUP($C95,R$20:$AQ$59,21,0)),VLOOKUP($C95,R$20:$AQ$59,21,0),0),""),"")</f>
        <v/>
      </c>
      <c r="S95" s="458" t="str">
        <f>IF(ISNUMBER(S$18),IF(ISNUMBER($C95),IF(ISNUMBER(VLOOKUP($C95,S$20:$AQ$59,21,0)),VLOOKUP($C95,S$20:$AQ$59,21,0),0),""),"")</f>
        <v/>
      </c>
      <c r="T95" s="458" t="str">
        <f>IF(ISNUMBER(T$18),IF(ISNUMBER($C95),IF(ISNUMBER(VLOOKUP($C95,T$20:$AQ$59,21,0)),VLOOKUP($C95,T$20:$AQ$59,21,0),0),""),"")</f>
        <v/>
      </c>
      <c r="U95" s="458" t="str">
        <f>IF(ISNUMBER(U$18),IF(ISNUMBER($C95),IF(ISNUMBER(VLOOKUP($C95,U$20:$AQ$59,21,0)),VLOOKUP($C95,U$20:$AQ$59,21,0),0),""),"")</f>
        <v/>
      </c>
      <c r="V95" s="458" t="str">
        <f>IF(ISNUMBER(V$18),IF(ISNUMBER($C95),IF(ISNUMBER(VLOOKUP($C95,V$20:$AQ$59,21,0)),VLOOKUP($C95,V$20:$AQ$59,21,0),0),""),"")</f>
        <v/>
      </c>
      <c r="W95" s="458" t="str">
        <f>IF(ISNUMBER(W$18),IF(ISNUMBER($C95),IF(ISNUMBER(VLOOKUP($C95,W$20:$AQ$59,21,0)),VLOOKUP($C95,W$20:$AQ$59,21,0),0),""),"")</f>
        <v/>
      </c>
      <c r="X95" s="443"/>
      <c r="Y95" s="443"/>
      <c r="Z95" s="443"/>
      <c r="AA95" s="443"/>
      <c r="AB95" s="443"/>
      <c r="AC95" s="443"/>
      <c r="AD95" s="443"/>
      <c r="AE95" s="443"/>
      <c r="AF95" s="443"/>
      <c r="AG95" s="443"/>
      <c r="AH95" s="443"/>
      <c r="AI95" s="443"/>
      <c r="AJ95" s="443"/>
      <c r="AK95" s="443"/>
      <c r="AL95" s="443"/>
      <c r="AM95" s="443"/>
      <c r="AN95" s="443"/>
      <c r="AO95" s="443"/>
      <c r="AP95" s="443"/>
      <c r="AQ95" s="443"/>
    </row>
    <row r="96" spans="1:43" ht="12" customHeight="1" x14ac:dyDescent="0.2">
      <c r="A96" s="441">
        <v>34</v>
      </c>
      <c r="B96" s="470" t="str">
        <f t="shared" si="2"/>
        <v/>
      </c>
      <c r="C96" s="482" t="str">
        <f t="shared" si="3"/>
        <v/>
      </c>
      <c r="D96" s="458" t="str">
        <f>IF(ISNUMBER(D$18),IF(ISNUMBER($C96),IF(ISNUMBER(VLOOKUP($C96,D$20:$AQ$59,21,0)),VLOOKUP($C96,D$20:$AQ$59,21,0),0),""),"")</f>
        <v/>
      </c>
      <c r="E96" s="458" t="str">
        <f>IF(ISNUMBER(E$18),IF(ISNUMBER($C96),IF(ISNUMBER(VLOOKUP($C96,E$20:$AQ$59,21,0)),VLOOKUP($C96,E$20:$AQ$59,21,0),0),""),"")</f>
        <v/>
      </c>
      <c r="F96" s="458" t="str">
        <f>IF(ISNUMBER(F$18),IF(ISNUMBER($C96),IF(ISNUMBER(VLOOKUP($C96,F$20:$AQ$59,21,0)),VLOOKUP($C96,F$20:$AQ$59,21,0),0),""),"")</f>
        <v/>
      </c>
      <c r="G96" s="458" t="str">
        <f>IF(ISNUMBER(G$18),IF(ISNUMBER($C96),IF(ISNUMBER(VLOOKUP($C96,G$20:$AQ$59,21,0)),VLOOKUP($C96,G$20:$AQ$59,21,0),0),""),"")</f>
        <v/>
      </c>
      <c r="H96" s="458" t="str">
        <f>IF(ISNUMBER(H$18),IF(ISNUMBER($C96),IF(ISNUMBER(VLOOKUP($C96,H$20:$AQ$59,21,0)),VLOOKUP($C96,H$20:$AQ$59,21,0),0),""),"")</f>
        <v/>
      </c>
      <c r="I96" s="458" t="str">
        <f>IF(ISNUMBER(I$18),IF(ISNUMBER($C96),IF(ISNUMBER(VLOOKUP($C96,I$20:$AQ$59,21,0)),VLOOKUP($C96,I$20:$AQ$59,21,0),0),""),"")</f>
        <v/>
      </c>
      <c r="J96" s="458" t="str">
        <f>IF(ISNUMBER(J$18),IF(ISNUMBER($C96),IF(ISNUMBER(VLOOKUP($C96,J$20:$AQ$59,21,0)),VLOOKUP($C96,J$20:$AQ$59,21,0),0),""),"")</f>
        <v/>
      </c>
      <c r="K96" s="458" t="str">
        <f>IF(ISNUMBER(K$18),IF(ISNUMBER($C96),IF(ISNUMBER(VLOOKUP($C96,K$20:$AQ$59,21,0)),VLOOKUP($C96,K$20:$AQ$59,21,0),0),""),"")</f>
        <v/>
      </c>
      <c r="L96" s="458" t="str">
        <f>IF(ISNUMBER(L$18),IF(ISNUMBER($C96),IF(ISNUMBER(VLOOKUP($C96,L$20:$AQ$59,21,0)),VLOOKUP($C96,L$20:$AQ$59,21,0),0),""),"")</f>
        <v/>
      </c>
      <c r="M96" s="458" t="str">
        <f>IF(ISNUMBER(M$18),IF(ISNUMBER($C96),IF(ISNUMBER(VLOOKUP($C96,M$20:$AQ$59,21,0)),VLOOKUP($C96,M$20:$AQ$59,21,0),0),""),"")</f>
        <v/>
      </c>
      <c r="N96" s="458" t="str">
        <f>IF(ISNUMBER(N$18),IF(ISNUMBER($C96),IF(ISNUMBER(VLOOKUP($C96,N$20:$AQ$59,21,0)),VLOOKUP($C96,N$20:$AQ$59,21,0),0),""),"")</f>
        <v/>
      </c>
      <c r="O96" s="458" t="str">
        <f>IF(ISNUMBER(O$18),IF(ISNUMBER($C96),IF(ISNUMBER(VLOOKUP($C96,O$20:$AQ$59,21,0)),VLOOKUP($C96,O$20:$AQ$59,21,0),0),""),"")</f>
        <v/>
      </c>
      <c r="P96" s="458" t="str">
        <f>IF(ISNUMBER(P$18),IF(ISNUMBER($C96),IF(ISNUMBER(VLOOKUP($C96,P$20:$AQ$59,21,0)),VLOOKUP($C96,P$20:$AQ$59,21,0),0),""),"")</f>
        <v/>
      </c>
      <c r="Q96" s="458" t="str">
        <f>IF(ISNUMBER(Q$18),IF(ISNUMBER($C96),IF(ISNUMBER(VLOOKUP($C96,Q$20:$AQ$59,21,0)),VLOOKUP($C96,Q$20:$AQ$59,21,0),0),""),"")</f>
        <v/>
      </c>
      <c r="R96" s="458" t="str">
        <f>IF(ISNUMBER(R$18),IF(ISNUMBER($C96),IF(ISNUMBER(VLOOKUP($C96,R$20:$AQ$59,21,0)),VLOOKUP($C96,R$20:$AQ$59,21,0),0),""),"")</f>
        <v/>
      </c>
      <c r="S96" s="458" t="str">
        <f>IF(ISNUMBER(S$18),IF(ISNUMBER($C96),IF(ISNUMBER(VLOOKUP($C96,S$20:$AQ$59,21,0)),VLOOKUP($C96,S$20:$AQ$59,21,0),0),""),"")</f>
        <v/>
      </c>
      <c r="T96" s="458" t="str">
        <f>IF(ISNUMBER(T$18),IF(ISNUMBER($C96),IF(ISNUMBER(VLOOKUP($C96,T$20:$AQ$59,21,0)),VLOOKUP($C96,T$20:$AQ$59,21,0),0),""),"")</f>
        <v/>
      </c>
      <c r="U96" s="458" t="str">
        <f>IF(ISNUMBER(U$18),IF(ISNUMBER($C96),IF(ISNUMBER(VLOOKUP($C96,U$20:$AQ$59,21,0)),VLOOKUP($C96,U$20:$AQ$59,21,0),0),""),"")</f>
        <v/>
      </c>
      <c r="V96" s="458" t="str">
        <f>IF(ISNUMBER(V$18),IF(ISNUMBER($C96),IF(ISNUMBER(VLOOKUP($C96,V$20:$AQ$59,21,0)),VLOOKUP($C96,V$20:$AQ$59,21,0),0),""),"")</f>
        <v/>
      </c>
      <c r="W96" s="458" t="str">
        <f>IF(ISNUMBER(W$18),IF(ISNUMBER($C96),IF(ISNUMBER(VLOOKUP($C96,W$20:$AQ$59,21,0)),VLOOKUP($C96,W$20:$AQ$59,21,0),0),""),"")</f>
        <v/>
      </c>
      <c r="X96" s="443"/>
      <c r="Y96" s="443"/>
      <c r="Z96" s="443"/>
      <c r="AA96" s="443"/>
      <c r="AB96" s="443"/>
      <c r="AC96" s="443"/>
      <c r="AD96" s="443"/>
      <c r="AE96" s="443"/>
      <c r="AF96" s="443"/>
      <c r="AG96" s="443"/>
      <c r="AH96" s="443"/>
      <c r="AI96" s="443"/>
      <c r="AJ96" s="443"/>
      <c r="AK96" s="443"/>
      <c r="AL96" s="443"/>
      <c r="AM96" s="443"/>
      <c r="AN96" s="443"/>
      <c r="AO96" s="443"/>
      <c r="AP96" s="443"/>
      <c r="AQ96" s="443"/>
    </row>
    <row r="97" spans="1:43" ht="12" customHeight="1" x14ac:dyDescent="0.2">
      <c r="A97" s="441">
        <v>35</v>
      </c>
      <c r="B97" s="470" t="str">
        <f t="shared" si="2"/>
        <v/>
      </c>
      <c r="C97" s="482" t="str">
        <f t="shared" si="3"/>
        <v/>
      </c>
      <c r="D97" s="458" t="str">
        <f>IF(ISNUMBER(D$18),IF(ISNUMBER($C97),IF(ISNUMBER(VLOOKUP($C97,D$20:$AQ$59,21,0)),VLOOKUP($C97,D$20:$AQ$59,21,0),0),""),"")</f>
        <v/>
      </c>
      <c r="E97" s="458" t="str">
        <f>IF(ISNUMBER(E$18),IF(ISNUMBER($C97),IF(ISNUMBER(VLOOKUP($C97,E$20:$AQ$59,21,0)),VLOOKUP($C97,E$20:$AQ$59,21,0),0),""),"")</f>
        <v/>
      </c>
      <c r="F97" s="458" t="str">
        <f>IF(ISNUMBER(F$18),IF(ISNUMBER($C97),IF(ISNUMBER(VLOOKUP($C97,F$20:$AQ$59,21,0)),VLOOKUP($C97,F$20:$AQ$59,21,0),0),""),"")</f>
        <v/>
      </c>
      <c r="G97" s="458" t="str">
        <f>IF(ISNUMBER(G$18),IF(ISNUMBER($C97),IF(ISNUMBER(VLOOKUP($C97,G$20:$AQ$59,21,0)),VLOOKUP($C97,G$20:$AQ$59,21,0),0),""),"")</f>
        <v/>
      </c>
      <c r="H97" s="458" t="str">
        <f>IF(ISNUMBER(H$18),IF(ISNUMBER($C97),IF(ISNUMBER(VLOOKUP($C97,H$20:$AQ$59,21,0)),VLOOKUP($C97,H$20:$AQ$59,21,0),0),""),"")</f>
        <v/>
      </c>
      <c r="I97" s="458" t="str">
        <f>IF(ISNUMBER(I$18),IF(ISNUMBER($C97),IF(ISNUMBER(VLOOKUP($C97,I$20:$AQ$59,21,0)),VLOOKUP($C97,I$20:$AQ$59,21,0),0),""),"")</f>
        <v/>
      </c>
      <c r="J97" s="458" t="str">
        <f>IF(ISNUMBER(J$18),IF(ISNUMBER($C97),IF(ISNUMBER(VLOOKUP($C97,J$20:$AQ$59,21,0)),VLOOKUP($C97,J$20:$AQ$59,21,0),0),""),"")</f>
        <v/>
      </c>
      <c r="K97" s="458" t="str">
        <f>IF(ISNUMBER(K$18),IF(ISNUMBER($C97),IF(ISNUMBER(VLOOKUP($C97,K$20:$AQ$59,21,0)),VLOOKUP($C97,K$20:$AQ$59,21,0),0),""),"")</f>
        <v/>
      </c>
      <c r="L97" s="458" t="str">
        <f>IF(ISNUMBER(L$18),IF(ISNUMBER($C97),IF(ISNUMBER(VLOOKUP($C97,L$20:$AQ$59,21,0)),VLOOKUP($C97,L$20:$AQ$59,21,0),0),""),"")</f>
        <v/>
      </c>
      <c r="M97" s="458" t="str">
        <f>IF(ISNUMBER(M$18),IF(ISNUMBER($C97),IF(ISNUMBER(VLOOKUP($C97,M$20:$AQ$59,21,0)),VLOOKUP($C97,M$20:$AQ$59,21,0),0),""),"")</f>
        <v/>
      </c>
      <c r="N97" s="458" t="str">
        <f>IF(ISNUMBER(N$18),IF(ISNUMBER($C97),IF(ISNUMBER(VLOOKUP($C97,N$20:$AQ$59,21,0)),VLOOKUP($C97,N$20:$AQ$59,21,0),0),""),"")</f>
        <v/>
      </c>
      <c r="O97" s="458" t="str">
        <f>IF(ISNUMBER(O$18),IF(ISNUMBER($C97),IF(ISNUMBER(VLOOKUP($C97,O$20:$AQ$59,21,0)),VLOOKUP($C97,O$20:$AQ$59,21,0),0),""),"")</f>
        <v/>
      </c>
      <c r="P97" s="458" t="str">
        <f>IF(ISNUMBER(P$18),IF(ISNUMBER($C97),IF(ISNUMBER(VLOOKUP($C97,P$20:$AQ$59,21,0)),VLOOKUP($C97,P$20:$AQ$59,21,0),0),""),"")</f>
        <v/>
      </c>
      <c r="Q97" s="458" t="str">
        <f>IF(ISNUMBER(Q$18),IF(ISNUMBER($C97),IF(ISNUMBER(VLOOKUP($C97,Q$20:$AQ$59,21,0)),VLOOKUP($C97,Q$20:$AQ$59,21,0),0),""),"")</f>
        <v/>
      </c>
      <c r="R97" s="458" t="str">
        <f>IF(ISNUMBER(R$18),IF(ISNUMBER($C97),IF(ISNUMBER(VLOOKUP($C97,R$20:$AQ$59,21,0)),VLOOKUP($C97,R$20:$AQ$59,21,0),0),""),"")</f>
        <v/>
      </c>
      <c r="S97" s="458" t="str">
        <f>IF(ISNUMBER(S$18),IF(ISNUMBER($C97),IF(ISNUMBER(VLOOKUP($C97,S$20:$AQ$59,21,0)),VLOOKUP($C97,S$20:$AQ$59,21,0),0),""),"")</f>
        <v/>
      </c>
      <c r="T97" s="458" t="str">
        <f>IF(ISNUMBER(T$18),IF(ISNUMBER($C97),IF(ISNUMBER(VLOOKUP($C97,T$20:$AQ$59,21,0)),VLOOKUP($C97,T$20:$AQ$59,21,0),0),""),"")</f>
        <v/>
      </c>
      <c r="U97" s="458" t="str">
        <f>IF(ISNUMBER(U$18),IF(ISNUMBER($C97),IF(ISNUMBER(VLOOKUP($C97,U$20:$AQ$59,21,0)),VLOOKUP($C97,U$20:$AQ$59,21,0),0),""),"")</f>
        <v/>
      </c>
      <c r="V97" s="458" t="str">
        <f>IF(ISNUMBER(V$18),IF(ISNUMBER($C97),IF(ISNUMBER(VLOOKUP($C97,V$20:$AQ$59,21,0)),VLOOKUP($C97,V$20:$AQ$59,21,0),0),""),"")</f>
        <v/>
      </c>
      <c r="W97" s="458" t="str">
        <f>IF(ISNUMBER(W$18),IF(ISNUMBER($C97),IF(ISNUMBER(VLOOKUP($C97,W$20:$AQ$59,21,0)),VLOOKUP($C97,W$20:$AQ$59,21,0),0),""),"")</f>
        <v/>
      </c>
      <c r="X97" s="443"/>
      <c r="Y97" s="443"/>
      <c r="Z97" s="443"/>
      <c r="AA97" s="443"/>
      <c r="AB97" s="443"/>
      <c r="AC97" s="443"/>
      <c r="AD97" s="443"/>
      <c r="AE97" s="443"/>
      <c r="AF97" s="443"/>
      <c r="AG97" s="443"/>
      <c r="AH97" s="443"/>
      <c r="AI97" s="443"/>
      <c r="AJ97" s="443"/>
      <c r="AK97" s="443"/>
      <c r="AL97" s="443"/>
      <c r="AM97" s="443"/>
      <c r="AN97" s="443"/>
      <c r="AO97" s="443"/>
      <c r="AP97" s="443"/>
      <c r="AQ97" s="443"/>
    </row>
    <row r="98" spans="1:43" ht="12" customHeight="1" x14ac:dyDescent="0.2">
      <c r="A98" s="441">
        <v>36</v>
      </c>
      <c r="B98" s="470" t="str">
        <f t="shared" si="2"/>
        <v/>
      </c>
      <c r="C98" s="482" t="str">
        <f t="shared" si="3"/>
        <v/>
      </c>
      <c r="D98" s="458" t="str">
        <f>IF(ISNUMBER(D$18),IF(ISNUMBER($C98),IF(ISNUMBER(VLOOKUP($C98,D$20:$AQ$59,21,0)),VLOOKUP($C98,D$20:$AQ$59,21,0),0),""),"")</f>
        <v/>
      </c>
      <c r="E98" s="458" t="str">
        <f>IF(ISNUMBER(E$18),IF(ISNUMBER($C98),IF(ISNUMBER(VLOOKUP($C98,E$20:$AQ$59,21,0)),VLOOKUP($C98,E$20:$AQ$59,21,0),0),""),"")</f>
        <v/>
      </c>
      <c r="F98" s="458" t="str">
        <f>IF(ISNUMBER(F$18),IF(ISNUMBER($C98),IF(ISNUMBER(VLOOKUP($C98,F$20:$AQ$59,21,0)),VLOOKUP($C98,F$20:$AQ$59,21,0),0),""),"")</f>
        <v/>
      </c>
      <c r="G98" s="458" t="str">
        <f>IF(ISNUMBER(G$18),IF(ISNUMBER($C98),IF(ISNUMBER(VLOOKUP($C98,G$20:$AQ$59,21,0)),VLOOKUP($C98,G$20:$AQ$59,21,0),0),""),"")</f>
        <v/>
      </c>
      <c r="H98" s="458" t="str">
        <f>IF(ISNUMBER(H$18),IF(ISNUMBER($C98),IF(ISNUMBER(VLOOKUP($C98,H$20:$AQ$59,21,0)),VLOOKUP($C98,H$20:$AQ$59,21,0),0),""),"")</f>
        <v/>
      </c>
      <c r="I98" s="458" t="str">
        <f>IF(ISNUMBER(I$18),IF(ISNUMBER($C98),IF(ISNUMBER(VLOOKUP($C98,I$20:$AQ$59,21,0)),VLOOKUP($C98,I$20:$AQ$59,21,0),0),""),"")</f>
        <v/>
      </c>
      <c r="J98" s="458" t="str">
        <f>IF(ISNUMBER(J$18),IF(ISNUMBER($C98),IF(ISNUMBER(VLOOKUP($C98,J$20:$AQ$59,21,0)),VLOOKUP($C98,J$20:$AQ$59,21,0),0),""),"")</f>
        <v/>
      </c>
      <c r="K98" s="458" t="str">
        <f>IF(ISNUMBER(K$18),IF(ISNUMBER($C98),IF(ISNUMBER(VLOOKUP($C98,K$20:$AQ$59,21,0)),VLOOKUP($C98,K$20:$AQ$59,21,0),0),""),"")</f>
        <v/>
      </c>
      <c r="L98" s="458" t="str">
        <f>IF(ISNUMBER(L$18),IF(ISNUMBER($C98),IF(ISNUMBER(VLOOKUP($C98,L$20:$AQ$59,21,0)),VLOOKUP($C98,L$20:$AQ$59,21,0),0),""),"")</f>
        <v/>
      </c>
      <c r="M98" s="458" t="str">
        <f>IF(ISNUMBER(M$18),IF(ISNUMBER($C98),IF(ISNUMBER(VLOOKUP($C98,M$20:$AQ$59,21,0)),VLOOKUP($C98,M$20:$AQ$59,21,0),0),""),"")</f>
        <v/>
      </c>
      <c r="N98" s="458" t="str">
        <f>IF(ISNUMBER(N$18),IF(ISNUMBER($C98),IF(ISNUMBER(VLOOKUP($C98,N$20:$AQ$59,21,0)),VLOOKUP($C98,N$20:$AQ$59,21,0),0),""),"")</f>
        <v/>
      </c>
      <c r="O98" s="458" t="str">
        <f>IF(ISNUMBER(O$18),IF(ISNUMBER($C98),IF(ISNUMBER(VLOOKUP($C98,O$20:$AQ$59,21,0)),VLOOKUP($C98,O$20:$AQ$59,21,0),0),""),"")</f>
        <v/>
      </c>
      <c r="P98" s="458" t="str">
        <f>IF(ISNUMBER(P$18),IF(ISNUMBER($C98),IF(ISNUMBER(VLOOKUP($C98,P$20:$AQ$59,21,0)),VLOOKUP($C98,P$20:$AQ$59,21,0),0),""),"")</f>
        <v/>
      </c>
      <c r="Q98" s="458" t="str">
        <f>IF(ISNUMBER(Q$18),IF(ISNUMBER($C98),IF(ISNUMBER(VLOOKUP($C98,Q$20:$AQ$59,21,0)),VLOOKUP($C98,Q$20:$AQ$59,21,0),0),""),"")</f>
        <v/>
      </c>
      <c r="R98" s="458" t="str">
        <f>IF(ISNUMBER(R$18),IF(ISNUMBER($C98),IF(ISNUMBER(VLOOKUP($C98,R$20:$AQ$59,21,0)),VLOOKUP($C98,R$20:$AQ$59,21,0),0),""),"")</f>
        <v/>
      </c>
      <c r="S98" s="458" t="str">
        <f>IF(ISNUMBER(S$18),IF(ISNUMBER($C98),IF(ISNUMBER(VLOOKUP($C98,S$20:$AQ$59,21,0)),VLOOKUP($C98,S$20:$AQ$59,21,0),0),""),"")</f>
        <v/>
      </c>
      <c r="T98" s="458" t="str">
        <f>IF(ISNUMBER(T$18),IF(ISNUMBER($C98),IF(ISNUMBER(VLOOKUP($C98,T$20:$AQ$59,21,0)),VLOOKUP($C98,T$20:$AQ$59,21,0),0),""),"")</f>
        <v/>
      </c>
      <c r="U98" s="458" t="str">
        <f>IF(ISNUMBER(U$18),IF(ISNUMBER($C98),IF(ISNUMBER(VLOOKUP($C98,U$20:$AQ$59,21,0)),VLOOKUP($C98,U$20:$AQ$59,21,0),0),""),"")</f>
        <v/>
      </c>
      <c r="V98" s="458" t="str">
        <f>IF(ISNUMBER(V$18),IF(ISNUMBER($C98),IF(ISNUMBER(VLOOKUP($C98,V$20:$AQ$59,21,0)),VLOOKUP($C98,V$20:$AQ$59,21,0),0),""),"")</f>
        <v/>
      </c>
      <c r="W98" s="458" t="str">
        <f>IF(ISNUMBER(W$18),IF(ISNUMBER($C98),IF(ISNUMBER(VLOOKUP($C98,W$20:$AQ$59,21,0)),VLOOKUP($C98,W$20:$AQ$59,21,0),0),""),"")</f>
        <v/>
      </c>
      <c r="X98" s="443"/>
      <c r="Y98" s="443"/>
      <c r="Z98" s="443"/>
      <c r="AA98" s="443"/>
      <c r="AB98" s="443"/>
      <c r="AC98" s="443"/>
      <c r="AD98" s="443"/>
      <c r="AE98" s="443"/>
      <c r="AF98" s="443"/>
      <c r="AG98" s="443"/>
      <c r="AH98" s="443"/>
      <c r="AI98" s="443"/>
      <c r="AJ98" s="443"/>
      <c r="AK98" s="443"/>
      <c r="AL98" s="443"/>
      <c r="AM98" s="443"/>
      <c r="AN98" s="443"/>
      <c r="AO98" s="443"/>
      <c r="AP98" s="443"/>
      <c r="AQ98" s="443"/>
    </row>
    <row r="99" spans="1:43" ht="12" customHeight="1" x14ac:dyDescent="0.2">
      <c r="A99" s="441">
        <v>37</v>
      </c>
      <c r="B99" s="470" t="str">
        <f t="shared" si="2"/>
        <v/>
      </c>
      <c r="C99" s="482" t="str">
        <f t="shared" si="3"/>
        <v/>
      </c>
      <c r="D99" s="458" t="str">
        <f>IF(ISNUMBER(D$18),IF(ISNUMBER($C99),IF(ISNUMBER(VLOOKUP($C99,D$20:$AQ$59,21,0)),VLOOKUP($C99,D$20:$AQ$59,21,0),0),""),"")</f>
        <v/>
      </c>
      <c r="E99" s="458" t="str">
        <f>IF(ISNUMBER(E$18),IF(ISNUMBER($C99),IF(ISNUMBER(VLOOKUP($C99,E$20:$AQ$59,21,0)),VLOOKUP($C99,E$20:$AQ$59,21,0),0),""),"")</f>
        <v/>
      </c>
      <c r="F99" s="458" t="str">
        <f>IF(ISNUMBER(F$18),IF(ISNUMBER($C99),IF(ISNUMBER(VLOOKUP($C99,F$20:$AQ$59,21,0)),VLOOKUP($C99,F$20:$AQ$59,21,0),0),""),"")</f>
        <v/>
      </c>
      <c r="G99" s="458" t="str">
        <f>IF(ISNUMBER(G$18),IF(ISNUMBER($C99),IF(ISNUMBER(VLOOKUP($C99,G$20:$AQ$59,21,0)),VLOOKUP($C99,G$20:$AQ$59,21,0),0),""),"")</f>
        <v/>
      </c>
      <c r="H99" s="458" t="str">
        <f>IF(ISNUMBER(H$18),IF(ISNUMBER($C99),IF(ISNUMBER(VLOOKUP($C99,H$20:$AQ$59,21,0)),VLOOKUP($C99,H$20:$AQ$59,21,0),0),""),"")</f>
        <v/>
      </c>
      <c r="I99" s="458" t="str">
        <f>IF(ISNUMBER(I$18),IF(ISNUMBER($C99),IF(ISNUMBER(VLOOKUP($C99,I$20:$AQ$59,21,0)),VLOOKUP($C99,I$20:$AQ$59,21,0),0),""),"")</f>
        <v/>
      </c>
      <c r="J99" s="458" t="str">
        <f>IF(ISNUMBER(J$18),IF(ISNUMBER($C99),IF(ISNUMBER(VLOOKUP($C99,J$20:$AQ$59,21,0)),VLOOKUP($C99,J$20:$AQ$59,21,0),0),""),"")</f>
        <v/>
      </c>
      <c r="K99" s="458" t="str">
        <f>IF(ISNUMBER(K$18),IF(ISNUMBER($C99),IF(ISNUMBER(VLOOKUP($C99,K$20:$AQ$59,21,0)),VLOOKUP($C99,K$20:$AQ$59,21,0),0),""),"")</f>
        <v/>
      </c>
      <c r="L99" s="458" t="str">
        <f>IF(ISNUMBER(L$18),IF(ISNUMBER($C99),IF(ISNUMBER(VLOOKUP($C99,L$20:$AQ$59,21,0)),VLOOKUP($C99,L$20:$AQ$59,21,0),0),""),"")</f>
        <v/>
      </c>
      <c r="M99" s="458" t="str">
        <f>IF(ISNUMBER(M$18),IF(ISNUMBER($C99),IF(ISNUMBER(VLOOKUP($C99,M$20:$AQ$59,21,0)),VLOOKUP($C99,M$20:$AQ$59,21,0),0),""),"")</f>
        <v/>
      </c>
      <c r="N99" s="458" t="str">
        <f>IF(ISNUMBER(N$18),IF(ISNUMBER($C99),IF(ISNUMBER(VLOOKUP($C99,N$20:$AQ$59,21,0)),VLOOKUP($C99,N$20:$AQ$59,21,0),0),""),"")</f>
        <v/>
      </c>
      <c r="O99" s="458" t="str">
        <f>IF(ISNUMBER(O$18),IF(ISNUMBER($C99),IF(ISNUMBER(VLOOKUP($C99,O$20:$AQ$59,21,0)),VLOOKUP($C99,O$20:$AQ$59,21,0),0),""),"")</f>
        <v/>
      </c>
      <c r="P99" s="458" t="str">
        <f>IF(ISNUMBER(P$18),IF(ISNUMBER($C99),IF(ISNUMBER(VLOOKUP($C99,P$20:$AQ$59,21,0)),VLOOKUP($C99,P$20:$AQ$59,21,0),0),""),"")</f>
        <v/>
      </c>
      <c r="Q99" s="458" t="str">
        <f>IF(ISNUMBER(Q$18),IF(ISNUMBER($C99),IF(ISNUMBER(VLOOKUP($C99,Q$20:$AQ$59,21,0)),VLOOKUP($C99,Q$20:$AQ$59,21,0),0),""),"")</f>
        <v/>
      </c>
      <c r="R99" s="458" t="str">
        <f>IF(ISNUMBER(R$18),IF(ISNUMBER($C99),IF(ISNUMBER(VLOOKUP($C99,R$20:$AQ$59,21,0)),VLOOKUP($C99,R$20:$AQ$59,21,0),0),""),"")</f>
        <v/>
      </c>
      <c r="S99" s="458" t="str">
        <f>IF(ISNUMBER(S$18),IF(ISNUMBER($C99),IF(ISNUMBER(VLOOKUP($C99,S$20:$AQ$59,21,0)),VLOOKUP($C99,S$20:$AQ$59,21,0),0),""),"")</f>
        <v/>
      </c>
      <c r="T99" s="458" t="str">
        <f>IF(ISNUMBER(T$18),IF(ISNUMBER($C99),IF(ISNUMBER(VLOOKUP($C99,T$20:$AQ$59,21,0)),VLOOKUP($C99,T$20:$AQ$59,21,0),0),""),"")</f>
        <v/>
      </c>
      <c r="U99" s="458" t="str">
        <f>IF(ISNUMBER(U$18),IF(ISNUMBER($C99),IF(ISNUMBER(VLOOKUP($C99,U$20:$AQ$59,21,0)),VLOOKUP($C99,U$20:$AQ$59,21,0),0),""),"")</f>
        <v/>
      </c>
      <c r="V99" s="458" t="str">
        <f>IF(ISNUMBER(V$18),IF(ISNUMBER($C99),IF(ISNUMBER(VLOOKUP($C99,V$20:$AQ$59,21,0)),VLOOKUP($C99,V$20:$AQ$59,21,0),0),""),"")</f>
        <v/>
      </c>
      <c r="W99" s="458" t="str">
        <f>IF(ISNUMBER(W$18),IF(ISNUMBER($C99),IF(ISNUMBER(VLOOKUP($C99,W$20:$AQ$59,21,0)),VLOOKUP($C99,W$20:$AQ$59,21,0),0),""),"")</f>
        <v/>
      </c>
      <c r="X99" s="443"/>
      <c r="Y99" s="443"/>
      <c r="Z99" s="443"/>
      <c r="AA99" s="443"/>
      <c r="AB99" s="443"/>
      <c r="AC99" s="443"/>
      <c r="AD99" s="443"/>
      <c r="AE99" s="443"/>
      <c r="AF99" s="443"/>
      <c r="AG99" s="443"/>
      <c r="AH99" s="443"/>
      <c r="AI99" s="443"/>
      <c r="AJ99" s="443"/>
      <c r="AK99" s="443"/>
      <c r="AL99" s="443"/>
      <c r="AM99" s="443"/>
      <c r="AN99" s="443"/>
      <c r="AO99" s="443"/>
      <c r="AP99" s="443"/>
      <c r="AQ99" s="443"/>
    </row>
    <row r="100" spans="1:43" ht="12" customHeight="1" x14ac:dyDescent="0.2">
      <c r="A100" s="441">
        <v>38</v>
      </c>
      <c r="B100" s="470" t="str">
        <f t="shared" si="2"/>
        <v/>
      </c>
      <c r="C100" s="482" t="str">
        <f t="shared" si="3"/>
        <v/>
      </c>
      <c r="D100" s="458" t="str">
        <f>IF(ISNUMBER(D$18),IF(ISNUMBER($C100),IF(ISNUMBER(VLOOKUP($C100,D$20:$AQ$59,21,0)),VLOOKUP($C100,D$20:$AQ$59,21,0),0),""),"")</f>
        <v/>
      </c>
      <c r="E100" s="458" t="str">
        <f>IF(ISNUMBER(E$18),IF(ISNUMBER($C100),IF(ISNUMBER(VLOOKUP($C100,E$20:$AQ$59,21,0)),VLOOKUP($C100,E$20:$AQ$59,21,0),0),""),"")</f>
        <v/>
      </c>
      <c r="F100" s="458" t="str">
        <f>IF(ISNUMBER(F$18),IF(ISNUMBER($C100),IF(ISNUMBER(VLOOKUP($C100,F$20:$AQ$59,21,0)),VLOOKUP($C100,F$20:$AQ$59,21,0),0),""),"")</f>
        <v/>
      </c>
      <c r="G100" s="458" t="str">
        <f>IF(ISNUMBER(G$18),IF(ISNUMBER($C100),IF(ISNUMBER(VLOOKUP($C100,G$20:$AQ$59,21,0)),VLOOKUP($C100,G$20:$AQ$59,21,0),0),""),"")</f>
        <v/>
      </c>
      <c r="H100" s="458" t="str">
        <f>IF(ISNUMBER(H$18),IF(ISNUMBER($C100),IF(ISNUMBER(VLOOKUP($C100,H$20:$AQ$59,21,0)),VLOOKUP($C100,H$20:$AQ$59,21,0),0),""),"")</f>
        <v/>
      </c>
      <c r="I100" s="458" t="str">
        <f>IF(ISNUMBER(I$18),IF(ISNUMBER($C100),IF(ISNUMBER(VLOOKUP($C100,I$20:$AQ$59,21,0)),VLOOKUP($C100,I$20:$AQ$59,21,0),0),""),"")</f>
        <v/>
      </c>
      <c r="J100" s="458" t="str">
        <f>IF(ISNUMBER(J$18),IF(ISNUMBER($C100),IF(ISNUMBER(VLOOKUP($C100,J$20:$AQ$59,21,0)),VLOOKUP($C100,J$20:$AQ$59,21,0),0),""),"")</f>
        <v/>
      </c>
      <c r="K100" s="458" t="str">
        <f>IF(ISNUMBER(K$18),IF(ISNUMBER($C100),IF(ISNUMBER(VLOOKUP($C100,K$20:$AQ$59,21,0)),VLOOKUP($C100,K$20:$AQ$59,21,0),0),""),"")</f>
        <v/>
      </c>
      <c r="L100" s="458" t="str">
        <f>IF(ISNUMBER(L$18),IF(ISNUMBER($C100),IF(ISNUMBER(VLOOKUP($C100,L$20:$AQ$59,21,0)),VLOOKUP($C100,L$20:$AQ$59,21,0),0),""),"")</f>
        <v/>
      </c>
      <c r="M100" s="458" t="str">
        <f>IF(ISNUMBER(M$18),IF(ISNUMBER($C100),IF(ISNUMBER(VLOOKUP($C100,M$20:$AQ$59,21,0)),VLOOKUP($C100,M$20:$AQ$59,21,0),0),""),"")</f>
        <v/>
      </c>
      <c r="N100" s="458" t="str">
        <f>IF(ISNUMBER(N$18),IF(ISNUMBER($C100),IF(ISNUMBER(VLOOKUP($C100,N$20:$AQ$59,21,0)),VLOOKUP($C100,N$20:$AQ$59,21,0),0),""),"")</f>
        <v/>
      </c>
      <c r="O100" s="458" t="str">
        <f>IF(ISNUMBER(O$18),IF(ISNUMBER($C100),IF(ISNUMBER(VLOOKUP($C100,O$20:$AQ$59,21,0)),VLOOKUP($C100,O$20:$AQ$59,21,0),0),""),"")</f>
        <v/>
      </c>
      <c r="P100" s="458" t="str">
        <f>IF(ISNUMBER(P$18),IF(ISNUMBER($C100),IF(ISNUMBER(VLOOKUP($C100,P$20:$AQ$59,21,0)),VLOOKUP($C100,P$20:$AQ$59,21,0),0),""),"")</f>
        <v/>
      </c>
      <c r="Q100" s="458" t="str">
        <f>IF(ISNUMBER(Q$18),IF(ISNUMBER($C100),IF(ISNUMBER(VLOOKUP($C100,Q$20:$AQ$59,21,0)),VLOOKUP($C100,Q$20:$AQ$59,21,0),0),""),"")</f>
        <v/>
      </c>
      <c r="R100" s="458" t="str">
        <f>IF(ISNUMBER(R$18),IF(ISNUMBER($C100),IF(ISNUMBER(VLOOKUP($C100,R$20:$AQ$59,21,0)),VLOOKUP($C100,R$20:$AQ$59,21,0),0),""),"")</f>
        <v/>
      </c>
      <c r="S100" s="458" t="str">
        <f>IF(ISNUMBER(S$18),IF(ISNUMBER($C100),IF(ISNUMBER(VLOOKUP($C100,S$20:$AQ$59,21,0)),VLOOKUP($C100,S$20:$AQ$59,21,0),0),""),"")</f>
        <v/>
      </c>
      <c r="T100" s="458" t="str">
        <f>IF(ISNUMBER(T$18),IF(ISNUMBER($C100),IF(ISNUMBER(VLOOKUP($C100,T$20:$AQ$59,21,0)),VLOOKUP($C100,T$20:$AQ$59,21,0),0),""),"")</f>
        <v/>
      </c>
      <c r="U100" s="458" t="str">
        <f>IF(ISNUMBER(U$18),IF(ISNUMBER($C100),IF(ISNUMBER(VLOOKUP($C100,U$20:$AQ$59,21,0)),VLOOKUP($C100,U$20:$AQ$59,21,0),0),""),"")</f>
        <v/>
      </c>
      <c r="V100" s="458" t="str">
        <f>IF(ISNUMBER(V$18),IF(ISNUMBER($C100),IF(ISNUMBER(VLOOKUP($C100,V$20:$AQ$59,21,0)),VLOOKUP($C100,V$20:$AQ$59,21,0),0),""),"")</f>
        <v/>
      </c>
      <c r="W100" s="458" t="str">
        <f>IF(ISNUMBER(W$18),IF(ISNUMBER($C100),IF(ISNUMBER(VLOOKUP($C100,W$20:$AQ$59,21,0)),VLOOKUP($C100,W$20:$AQ$59,21,0),0),""),"")</f>
        <v/>
      </c>
      <c r="X100" s="443"/>
      <c r="Y100" s="443"/>
      <c r="Z100" s="443"/>
      <c r="AA100" s="443"/>
      <c r="AB100" s="443"/>
      <c r="AC100" s="443"/>
      <c r="AD100" s="443"/>
      <c r="AE100" s="443"/>
      <c r="AF100" s="443"/>
      <c r="AG100" s="443"/>
      <c r="AH100" s="443"/>
      <c r="AI100" s="443"/>
      <c r="AJ100" s="443"/>
      <c r="AK100" s="443"/>
      <c r="AL100" s="443"/>
      <c r="AM100" s="443"/>
      <c r="AN100" s="443"/>
      <c r="AO100" s="443"/>
      <c r="AP100" s="443"/>
      <c r="AQ100" s="443"/>
    </row>
    <row r="101" spans="1:43" ht="12" customHeight="1" x14ac:dyDescent="0.2">
      <c r="A101" s="441">
        <v>39</v>
      </c>
      <c r="B101" s="470" t="str">
        <f t="shared" si="2"/>
        <v/>
      </c>
      <c r="C101" s="482" t="str">
        <f t="shared" si="3"/>
        <v/>
      </c>
      <c r="D101" s="458" t="str">
        <f>IF(ISNUMBER(D$18),IF(ISNUMBER($C101),IF(ISNUMBER(VLOOKUP($C101,D$20:$AQ$59,21,0)),VLOOKUP($C101,D$20:$AQ$59,21,0),0),""),"")</f>
        <v/>
      </c>
      <c r="E101" s="458" t="str">
        <f>IF(ISNUMBER(E$18),IF(ISNUMBER($C101),IF(ISNUMBER(VLOOKUP($C101,E$20:$AQ$59,21,0)),VLOOKUP($C101,E$20:$AQ$59,21,0),0),""),"")</f>
        <v/>
      </c>
      <c r="F101" s="458" t="str">
        <f>IF(ISNUMBER(F$18),IF(ISNUMBER($C101),IF(ISNUMBER(VLOOKUP($C101,F$20:$AQ$59,21,0)),VLOOKUP($C101,F$20:$AQ$59,21,0),0),""),"")</f>
        <v/>
      </c>
      <c r="G101" s="458" t="str">
        <f>IF(ISNUMBER(G$18),IF(ISNUMBER($C101),IF(ISNUMBER(VLOOKUP($C101,G$20:$AQ$59,21,0)),VLOOKUP($C101,G$20:$AQ$59,21,0),0),""),"")</f>
        <v/>
      </c>
      <c r="H101" s="458" t="str">
        <f>IF(ISNUMBER(H$18),IF(ISNUMBER($C101),IF(ISNUMBER(VLOOKUP($C101,H$20:$AQ$59,21,0)),VLOOKUP($C101,H$20:$AQ$59,21,0),0),""),"")</f>
        <v/>
      </c>
      <c r="I101" s="458" t="str">
        <f>IF(ISNUMBER(I$18),IF(ISNUMBER($C101),IF(ISNUMBER(VLOOKUP($C101,I$20:$AQ$59,21,0)),VLOOKUP($C101,I$20:$AQ$59,21,0),0),""),"")</f>
        <v/>
      </c>
      <c r="J101" s="458" t="str">
        <f>IF(ISNUMBER(J$18),IF(ISNUMBER($C101),IF(ISNUMBER(VLOOKUP($C101,J$20:$AQ$59,21,0)),VLOOKUP($C101,J$20:$AQ$59,21,0),0),""),"")</f>
        <v/>
      </c>
      <c r="K101" s="458" t="str">
        <f>IF(ISNUMBER(K$18),IF(ISNUMBER($C101),IF(ISNUMBER(VLOOKUP($C101,K$20:$AQ$59,21,0)),VLOOKUP($C101,K$20:$AQ$59,21,0),0),""),"")</f>
        <v/>
      </c>
      <c r="L101" s="458" t="str">
        <f>IF(ISNUMBER(L$18),IF(ISNUMBER($C101),IF(ISNUMBER(VLOOKUP($C101,L$20:$AQ$59,21,0)),VLOOKUP($C101,L$20:$AQ$59,21,0),0),""),"")</f>
        <v/>
      </c>
      <c r="M101" s="458" t="str">
        <f>IF(ISNUMBER(M$18),IF(ISNUMBER($C101),IF(ISNUMBER(VLOOKUP($C101,M$20:$AQ$59,21,0)),VLOOKUP($C101,M$20:$AQ$59,21,0),0),""),"")</f>
        <v/>
      </c>
      <c r="N101" s="458" t="str">
        <f>IF(ISNUMBER(N$18),IF(ISNUMBER($C101),IF(ISNUMBER(VLOOKUP($C101,N$20:$AQ$59,21,0)),VLOOKUP($C101,N$20:$AQ$59,21,0),0),""),"")</f>
        <v/>
      </c>
      <c r="O101" s="458" t="str">
        <f>IF(ISNUMBER(O$18),IF(ISNUMBER($C101),IF(ISNUMBER(VLOOKUP($C101,O$20:$AQ$59,21,0)),VLOOKUP($C101,O$20:$AQ$59,21,0),0),""),"")</f>
        <v/>
      </c>
      <c r="P101" s="458" t="str">
        <f>IF(ISNUMBER(P$18),IF(ISNUMBER($C101),IF(ISNUMBER(VLOOKUP($C101,P$20:$AQ$59,21,0)),VLOOKUP($C101,P$20:$AQ$59,21,0),0),""),"")</f>
        <v/>
      </c>
      <c r="Q101" s="458" t="str">
        <f>IF(ISNUMBER(Q$18),IF(ISNUMBER($C101),IF(ISNUMBER(VLOOKUP($C101,Q$20:$AQ$59,21,0)),VLOOKUP($C101,Q$20:$AQ$59,21,0),0),""),"")</f>
        <v/>
      </c>
      <c r="R101" s="458" t="str">
        <f>IF(ISNUMBER(R$18),IF(ISNUMBER($C101),IF(ISNUMBER(VLOOKUP($C101,R$20:$AQ$59,21,0)),VLOOKUP($C101,R$20:$AQ$59,21,0),0),""),"")</f>
        <v/>
      </c>
      <c r="S101" s="458" t="str">
        <f>IF(ISNUMBER(S$18),IF(ISNUMBER($C101),IF(ISNUMBER(VLOOKUP($C101,S$20:$AQ$59,21,0)),VLOOKUP($C101,S$20:$AQ$59,21,0),0),""),"")</f>
        <v/>
      </c>
      <c r="T101" s="458" t="str">
        <f>IF(ISNUMBER(T$18),IF(ISNUMBER($C101),IF(ISNUMBER(VLOOKUP($C101,T$20:$AQ$59,21,0)),VLOOKUP($C101,T$20:$AQ$59,21,0),0),""),"")</f>
        <v/>
      </c>
      <c r="U101" s="458" t="str">
        <f>IF(ISNUMBER(U$18),IF(ISNUMBER($C101),IF(ISNUMBER(VLOOKUP($C101,U$20:$AQ$59,21,0)),VLOOKUP($C101,U$20:$AQ$59,21,0),0),""),"")</f>
        <v/>
      </c>
      <c r="V101" s="458" t="str">
        <f>IF(ISNUMBER(V$18),IF(ISNUMBER($C101),IF(ISNUMBER(VLOOKUP($C101,V$20:$AQ$59,21,0)),VLOOKUP($C101,V$20:$AQ$59,21,0),0),""),"")</f>
        <v/>
      </c>
      <c r="W101" s="458" t="str">
        <f>IF(ISNUMBER(W$18),IF(ISNUMBER($C101),IF(ISNUMBER(VLOOKUP($C101,W$20:$AQ$59,21,0)),VLOOKUP($C101,W$20:$AQ$59,21,0),0),""),"")</f>
        <v/>
      </c>
      <c r="X101" s="443"/>
      <c r="Y101" s="443"/>
      <c r="Z101" s="443"/>
      <c r="AA101" s="443"/>
      <c r="AB101" s="443"/>
      <c r="AC101" s="443"/>
      <c r="AD101" s="443"/>
      <c r="AE101" s="443"/>
      <c r="AF101" s="443"/>
      <c r="AG101" s="443"/>
      <c r="AH101" s="443"/>
      <c r="AI101" s="443"/>
      <c r="AJ101" s="443"/>
      <c r="AK101" s="443"/>
      <c r="AL101" s="443"/>
      <c r="AM101" s="443"/>
      <c r="AN101" s="443"/>
      <c r="AO101" s="443"/>
      <c r="AP101" s="443"/>
      <c r="AQ101" s="443"/>
    </row>
    <row r="102" spans="1:43" ht="12" customHeight="1" x14ac:dyDescent="0.2">
      <c r="A102" s="441">
        <v>40</v>
      </c>
      <c r="B102" s="470" t="str">
        <f t="shared" si="2"/>
        <v/>
      </c>
      <c r="C102" s="482" t="str">
        <f t="shared" si="3"/>
        <v/>
      </c>
      <c r="D102" s="458" t="str">
        <f>IF(ISNUMBER(D$18),IF(ISNUMBER($C102),IF(ISNUMBER(VLOOKUP($C102,D$20:$AQ$59,21,0)),VLOOKUP($C102,D$20:$AQ$59,21,0),0),""),"")</f>
        <v/>
      </c>
      <c r="E102" s="458" t="str">
        <f>IF(ISNUMBER(E$18),IF(ISNUMBER($C102),IF(ISNUMBER(VLOOKUP($C102,E$20:$AQ$59,21,0)),VLOOKUP($C102,E$20:$AQ$59,21,0),0),""),"")</f>
        <v/>
      </c>
      <c r="F102" s="458" t="str">
        <f>IF(ISNUMBER(F$18),IF(ISNUMBER($C102),IF(ISNUMBER(VLOOKUP($C102,F$20:$AQ$59,21,0)),VLOOKUP($C102,F$20:$AQ$59,21,0),0),""),"")</f>
        <v/>
      </c>
      <c r="G102" s="458" t="str">
        <f>IF(ISNUMBER(G$18),IF(ISNUMBER($C102),IF(ISNUMBER(VLOOKUP($C102,G$20:$AQ$59,21,0)),VLOOKUP($C102,G$20:$AQ$59,21,0),0),""),"")</f>
        <v/>
      </c>
      <c r="H102" s="458" t="str">
        <f>IF(ISNUMBER(H$18),IF(ISNUMBER($C102),IF(ISNUMBER(VLOOKUP($C102,H$20:$AQ$59,21,0)),VLOOKUP($C102,H$20:$AQ$59,21,0),0),""),"")</f>
        <v/>
      </c>
      <c r="I102" s="458" t="str">
        <f>IF(ISNUMBER(I$18),IF(ISNUMBER($C102),IF(ISNUMBER(VLOOKUP($C102,I$20:$AQ$59,21,0)),VLOOKUP($C102,I$20:$AQ$59,21,0),0),""),"")</f>
        <v/>
      </c>
      <c r="J102" s="458" t="str">
        <f>IF(ISNUMBER(J$18),IF(ISNUMBER($C102),IF(ISNUMBER(VLOOKUP($C102,J$20:$AQ$59,21,0)),VLOOKUP($C102,J$20:$AQ$59,21,0),0),""),"")</f>
        <v/>
      </c>
      <c r="K102" s="458" t="str">
        <f>IF(ISNUMBER(K$18),IF(ISNUMBER($C102),IF(ISNUMBER(VLOOKUP($C102,K$20:$AQ$59,21,0)),VLOOKUP($C102,K$20:$AQ$59,21,0),0),""),"")</f>
        <v/>
      </c>
      <c r="L102" s="458" t="str">
        <f>IF(ISNUMBER(L$18),IF(ISNUMBER($C102),IF(ISNUMBER(VLOOKUP($C102,L$20:$AQ$59,21,0)),VLOOKUP($C102,L$20:$AQ$59,21,0),0),""),"")</f>
        <v/>
      </c>
      <c r="M102" s="458" t="str">
        <f>IF(ISNUMBER(M$18),IF(ISNUMBER($C102),IF(ISNUMBER(VLOOKUP($C102,M$20:$AQ$59,21,0)),VLOOKUP($C102,M$20:$AQ$59,21,0),0),""),"")</f>
        <v/>
      </c>
      <c r="N102" s="458" t="str">
        <f>IF(ISNUMBER(N$18),IF(ISNUMBER($C102),IF(ISNUMBER(VLOOKUP($C102,N$20:$AQ$59,21,0)),VLOOKUP($C102,N$20:$AQ$59,21,0),0),""),"")</f>
        <v/>
      </c>
      <c r="O102" s="458" t="str">
        <f>IF(ISNUMBER(O$18),IF(ISNUMBER($C102),IF(ISNUMBER(VLOOKUP($C102,O$20:$AQ$59,21,0)),VLOOKUP($C102,O$20:$AQ$59,21,0),0),""),"")</f>
        <v/>
      </c>
      <c r="P102" s="458" t="str">
        <f>IF(ISNUMBER(P$18),IF(ISNUMBER($C102),IF(ISNUMBER(VLOOKUP($C102,P$20:$AQ$59,21,0)),VLOOKUP($C102,P$20:$AQ$59,21,0),0),""),"")</f>
        <v/>
      </c>
      <c r="Q102" s="458" t="str">
        <f>IF(ISNUMBER(Q$18),IF(ISNUMBER($C102),IF(ISNUMBER(VLOOKUP($C102,Q$20:$AQ$59,21,0)),VLOOKUP($C102,Q$20:$AQ$59,21,0),0),""),"")</f>
        <v/>
      </c>
      <c r="R102" s="458" t="str">
        <f>IF(ISNUMBER(R$18),IF(ISNUMBER($C102),IF(ISNUMBER(VLOOKUP($C102,R$20:$AQ$59,21,0)),VLOOKUP($C102,R$20:$AQ$59,21,0),0),""),"")</f>
        <v/>
      </c>
      <c r="S102" s="458" t="str">
        <f>IF(ISNUMBER(S$18),IF(ISNUMBER($C102),IF(ISNUMBER(VLOOKUP($C102,S$20:$AQ$59,21,0)),VLOOKUP($C102,S$20:$AQ$59,21,0),0),""),"")</f>
        <v/>
      </c>
      <c r="T102" s="458" t="str">
        <f>IF(ISNUMBER(T$18),IF(ISNUMBER($C102),IF(ISNUMBER(VLOOKUP($C102,T$20:$AQ$59,21,0)),VLOOKUP($C102,T$20:$AQ$59,21,0),0),""),"")</f>
        <v/>
      </c>
      <c r="U102" s="458" t="str">
        <f>IF(ISNUMBER(U$18),IF(ISNUMBER($C102),IF(ISNUMBER(VLOOKUP($C102,U$20:$AQ$59,21,0)),VLOOKUP($C102,U$20:$AQ$59,21,0),0),""),"")</f>
        <v/>
      </c>
      <c r="V102" s="458" t="str">
        <f>IF(ISNUMBER(V$18),IF(ISNUMBER($C102),IF(ISNUMBER(VLOOKUP($C102,V$20:$AQ$59,21,0)),VLOOKUP($C102,V$20:$AQ$59,21,0),0),""),"")</f>
        <v/>
      </c>
      <c r="W102" s="458" t="str">
        <f>IF(ISNUMBER(W$18),IF(ISNUMBER($C102),IF(ISNUMBER(VLOOKUP($C102,W$20:$AQ$59,21,0)),VLOOKUP($C102,W$20:$AQ$59,21,0),0),""),"")</f>
        <v/>
      </c>
      <c r="X102" s="443"/>
      <c r="Y102" s="443"/>
      <c r="Z102" s="443"/>
      <c r="AA102" s="443"/>
      <c r="AB102" s="443"/>
      <c r="AC102" s="443"/>
      <c r="AD102" s="443"/>
      <c r="AE102" s="443"/>
      <c r="AF102" s="443"/>
      <c r="AG102" s="443"/>
      <c r="AH102" s="443"/>
      <c r="AI102" s="443"/>
      <c r="AJ102" s="443"/>
      <c r="AK102" s="443"/>
      <c r="AL102" s="443"/>
      <c r="AM102" s="443"/>
      <c r="AN102" s="443"/>
      <c r="AO102" s="443"/>
      <c r="AP102" s="443"/>
      <c r="AQ102" s="443"/>
    </row>
    <row r="103" spans="1:43" x14ac:dyDescent="0.2">
      <c r="B103" s="358"/>
    </row>
    <row r="104" spans="1:43" x14ac:dyDescent="0.2">
      <c r="B104" s="358"/>
    </row>
    <row r="105" spans="1:43" x14ac:dyDescent="0.2">
      <c r="B105" s="358"/>
    </row>
    <row r="106" spans="1:43" x14ac:dyDescent="0.2">
      <c r="B106" s="358"/>
    </row>
    <row r="107" spans="1:43" x14ac:dyDescent="0.2">
      <c r="B107" s="358"/>
    </row>
    <row r="108" spans="1:43" x14ac:dyDescent="0.2">
      <c r="B108" s="358"/>
    </row>
    <row r="109" spans="1:43" x14ac:dyDescent="0.2">
      <c r="B109" s="358"/>
    </row>
  </sheetData>
  <sheetProtection algorithmName="SHA-512" hashValue="sckytFiBOofjWclY1m1csAUrJlKZrpr0nQG3QviwBCgDedKR3spvUXSBo1KX60fR1pIeCeR2+fEQMhlfRYtzlw==" saltValue="xXf3wFFZifVCyUXXgAFBUw==" spinCount="100000" sheet="1" objects="1" scenarios="1" selectLockedCells="1" selectUnlockedCells="1"/>
  <pageMargins left="0.75" right="0.75" top="1" bottom="1" header="0.5" footer="0.5"/>
  <headerFooter alignWithMargins="0">
    <oddFooter>&amp;L_x000D_&amp;1#&amp;"Calibri"&amp;10&amp;K000000 Intern gebruik</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7">
    <tabColor rgb="FF00B0F0"/>
    <pageSetUpPr fitToPage="1"/>
  </sheetPr>
  <dimension ref="A1:IV135"/>
  <sheetViews>
    <sheetView showGridLines="0" zoomScaleNormal="100" zoomScaleSheetLayoutView="100" workbookViewId="0"/>
  </sheetViews>
  <sheetFormatPr defaultColWidth="9.140625" defaultRowHeight="12.75" x14ac:dyDescent="0.2"/>
  <cols>
    <col min="1" max="1" width="3.140625" style="339" customWidth="1"/>
    <col min="2" max="2" width="7.5703125" style="339" customWidth="1"/>
    <col min="3" max="3" width="9.140625" style="339" customWidth="1"/>
    <col min="4" max="18" width="9.140625" style="339"/>
    <col min="19" max="19" width="3.140625" style="339" customWidth="1"/>
    <col min="20" max="16384" width="9.140625" style="339"/>
  </cols>
  <sheetData>
    <row r="1" spans="1:40" x14ac:dyDescent="0.2">
      <c r="A1" s="338"/>
      <c r="B1" s="338"/>
      <c r="C1" s="338"/>
      <c r="D1" s="338"/>
      <c r="E1" s="338"/>
      <c r="F1" s="338"/>
      <c r="G1" s="338"/>
      <c r="H1" s="338"/>
      <c r="I1" s="338"/>
      <c r="J1" s="338"/>
      <c r="K1" s="338"/>
      <c r="L1" s="338"/>
      <c r="M1" s="338"/>
      <c r="N1" s="338"/>
      <c r="O1" s="338"/>
      <c r="P1" s="338"/>
      <c r="Q1" s="338"/>
      <c r="R1" s="338"/>
    </row>
    <row r="2" spans="1:40" x14ac:dyDescent="0.2">
      <c r="A2" s="338"/>
      <c r="B2" s="338"/>
      <c r="C2" s="338"/>
      <c r="D2" s="338"/>
      <c r="E2" s="338"/>
      <c r="F2" s="338"/>
      <c r="G2" s="338"/>
      <c r="H2" s="338"/>
      <c r="I2" s="338"/>
      <c r="J2" s="338"/>
      <c r="K2" s="338"/>
      <c r="L2" s="338"/>
      <c r="M2" s="338"/>
      <c r="N2" s="338"/>
      <c r="O2" s="338"/>
      <c r="P2" s="338"/>
      <c r="Q2" s="338"/>
      <c r="R2" s="338"/>
    </row>
    <row r="3" spans="1:40" ht="18" x14ac:dyDescent="0.25">
      <c r="A3" s="338"/>
      <c r="B3" s="548" t="s">
        <v>319</v>
      </c>
      <c r="C3" s="338"/>
      <c r="D3" s="338"/>
      <c r="E3" s="338"/>
      <c r="F3" s="338"/>
      <c r="G3" s="338"/>
      <c r="H3" s="338"/>
      <c r="I3" s="338"/>
      <c r="J3" s="338"/>
      <c r="K3" s="338"/>
      <c r="L3" s="338"/>
      <c r="M3" s="338"/>
      <c r="N3" s="338"/>
      <c r="O3" s="338"/>
      <c r="P3" s="338"/>
      <c r="Q3" s="338"/>
      <c r="R3" s="338"/>
    </row>
    <row r="4" spans="1:40" ht="18" x14ac:dyDescent="0.25">
      <c r="A4" s="338"/>
      <c r="B4" s="548" t="s">
        <v>307</v>
      </c>
      <c r="C4" s="338"/>
      <c r="D4" s="338"/>
      <c r="E4" s="338"/>
      <c r="F4" s="338"/>
      <c r="G4" s="338"/>
      <c r="H4" s="338"/>
      <c r="I4" s="338"/>
      <c r="J4" s="338"/>
      <c r="K4" s="338"/>
      <c r="L4" s="338"/>
      <c r="M4" s="338"/>
      <c r="N4" s="338"/>
      <c r="O4" s="338"/>
      <c r="P4" s="338"/>
      <c r="Q4" s="338"/>
      <c r="R4" s="338"/>
    </row>
    <row r="5" spans="1:40" x14ac:dyDescent="0.2">
      <c r="A5" s="338"/>
      <c r="B5" s="338"/>
      <c r="C5" s="338"/>
      <c r="D5" s="338"/>
      <c r="E5" s="338"/>
      <c r="F5" s="338"/>
      <c r="G5" s="338"/>
      <c r="H5" s="338"/>
      <c r="I5" s="338"/>
      <c r="J5" s="338"/>
      <c r="K5" s="338"/>
      <c r="L5" s="338"/>
      <c r="M5" s="338"/>
      <c r="N5" s="338"/>
      <c r="O5" s="338"/>
      <c r="P5" s="338"/>
      <c r="Q5" s="338"/>
      <c r="R5" s="338"/>
    </row>
    <row r="6" spans="1:40" ht="18" customHeight="1" x14ac:dyDescent="0.2">
      <c r="A6" s="338"/>
      <c r="B6" s="338"/>
      <c r="C6" s="338"/>
      <c r="D6" s="338"/>
      <c r="E6" s="338"/>
      <c r="F6" s="338"/>
      <c r="G6" s="338"/>
      <c r="H6" s="338"/>
      <c r="I6" s="338"/>
      <c r="J6" s="338"/>
      <c r="K6" s="338"/>
      <c r="L6" s="338"/>
      <c r="M6" s="338"/>
      <c r="N6" s="338"/>
      <c r="O6" s="338"/>
      <c r="P6" s="338"/>
      <c r="Q6" s="338"/>
      <c r="R6" s="338"/>
    </row>
    <row r="7" spans="1:40" ht="15" x14ac:dyDescent="0.2">
      <c r="A7" s="560"/>
      <c r="B7" s="551" t="s">
        <v>206</v>
      </c>
      <c r="C7" s="560"/>
      <c r="D7" s="560"/>
      <c r="E7" s="560"/>
      <c r="F7" s="560"/>
      <c r="G7" s="560"/>
      <c r="H7" s="560"/>
      <c r="I7" s="560"/>
      <c r="J7" s="560"/>
      <c r="K7" s="560"/>
      <c r="L7" s="560"/>
      <c r="M7" s="560"/>
      <c r="N7" s="560"/>
      <c r="O7" s="560"/>
      <c r="P7" s="560"/>
      <c r="Q7" s="560"/>
      <c r="R7" s="560"/>
      <c r="X7" s="563"/>
      <c r="Y7" s="563"/>
      <c r="Z7" s="563"/>
      <c r="AA7" s="563"/>
      <c r="AB7" s="563"/>
      <c r="AC7" s="563"/>
      <c r="AD7" s="563"/>
      <c r="AE7" s="563"/>
      <c r="AF7" s="563"/>
      <c r="AG7" s="563"/>
      <c r="AH7" s="563"/>
      <c r="AI7" s="563"/>
      <c r="AJ7" s="563"/>
      <c r="AK7" s="563"/>
      <c r="AL7" s="563"/>
      <c r="AM7" s="563"/>
      <c r="AN7" s="563"/>
    </row>
    <row r="8" spans="1:40" x14ac:dyDescent="0.2">
      <c r="A8" s="338"/>
      <c r="B8" s="557"/>
      <c r="C8" s="338"/>
      <c r="D8" s="338"/>
      <c r="E8" s="338"/>
      <c r="F8" s="338"/>
      <c r="G8" s="338"/>
      <c r="H8" s="338"/>
      <c r="I8" s="338"/>
      <c r="J8" s="338"/>
      <c r="K8" s="338"/>
      <c r="L8" s="338"/>
      <c r="M8" s="338"/>
      <c r="N8" s="338"/>
      <c r="O8" s="338"/>
      <c r="P8" s="338"/>
      <c r="Q8" s="338"/>
      <c r="R8" s="338"/>
    </row>
    <row r="9" spans="1:40" x14ac:dyDescent="0.2">
      <c r="A9" s="338"/>
      <c r="B9" s="557"/>
      <c r="C9" s="338"/>
      <c r="D9" s="338"/>
      <c r="E9" s="338"/>
      <c r="F9" s="338"/>
      <c r="G9" s="338"/>
      <c r="H9" s="338"/>
      <c r="I9" s="338"/>
      <c r="J9" s="338"/>
      <c r="K9" s="338"/>
      <c r="L9" s="338"/>
      <c r="M9" s="338"/>
      <c r="N9" s="338"/>
      <c r="O9" s="338"/>
      <c r="P9" s="338"/>
      <c r="Q9" s="338"/>
      <c r="R9" s="338"/>
    </row>
    <row r="10" spans="1:40" x14ac:dyDescent="0.2">
      <c r="A10" s="338"/>
      <c r="B10" s="557"/>
      <c r="C10" s="338"/>
      <c r="D10" s="338"/>
      <c r="E10" s="338"/>
      <c r="F10" s="338"/>
      <c r="G10" s="338"/>
      <c r="H10" s="338"/>
      <c r="I10" s="338"/>
      <c r="J10" s="338"/>
      <c r="K10" s="338"/>
      <c r="L10" s="338"/>
      <c r="M10" s="338"/>
      <c r="N10" s="338"/>
      <c r="O10" s="338"/>
      <c r="P10" s="338"/>
      <c r="Q10" s="338"/>
      <c r="R10" s="338"/>
    </row>
    <row r="11" spans="1:40" x14ac:dyDescent="0.2">
      <c r="A11" s="338"/>
      <c r="B11" s="557"/>
      <c r="C11" s="338"/>
      <c r="D11" s="338"/>
      <c r="E11" s="338"/>
      <c r="F11" s="338"/>
      <c r="G11" s="338"/>
      <c r="H11" s="338"/>
      <c r="I11" s="338"/>
      <c r="J11" s="338"/>
      <c r="K11" s="338"/>
      <c r="L11" s="338"/>
      <c r="M11" s="338"/>
      <c r="N11" s="338"/>
      <c r="O11" s="338"/>
      <c r="P11" s="338"/>
      <c r="Q11" s="338"/>
      <c r="R11" s="338"/>
    </row>
    <row r="12" spans="1:40" x14ac:dyDescent="0.2">
      <c r="A12" s="338"/>
      <c r="B12" s="557"/>
      <c r="C12" s="338"/>
      <c r="D12" s="338"/>
      <c r="E12" s="338"/>
      <c r="F12" s="338"/>
      <c r="G12" s="338"/>
      <c r="H12" s="338"/>
      <c r="I12" s="338"/>
      <c r="J12" s="338"/>
      <c r="K12" s="338"/>
      <c r="L12" s="338"/>
      <c r="M12" s="338"/>
      <c r="N12" s="338"/>
      <c r="O12" s="338"/>
      <c r="P12" s="338"/>
      <c r="Q12" s="338"/>
      <c r="R12" s="338"/>
    </row>
    <row r="13" spans="1:40" x14ac:dyDescent="0.2">
      <c r="A13" s="338"/>
      <c r="B13" s="557"/>
      <c r="C13" s="338"/>
      <c r="D13" s="338"/>
      <c r="E13" s="338"/>
      <c r="F13" s="338"/>
      <c r="G13" s="338"/>
      <c r="H13" s="338"/>
      <c r="I13" s="338"/>
      <c r="J13" s="338"/>
      <c r="K13" s="338"/>
      <c r="L13" s="338"/>
      <c r="M13" s="338"/>
      <c r="N13" s="338"/>
      <c r="O13" s="338"/>
      <c r="P13" s="338"/>
      <c r="Q13" s="338"/>
      <c r="R13" s="338"/>
    </row>
    <row r="14" spans="1:40" x14ac:dyDescent="0.2">
      <c r="A14" s="338"/>
      <c r="B14" s="557"/>
      <c r="C14" s="338"/>
      <c r="D14" s="338"/>
      <c r="E14" s="338"/>
      <c r="F14" s="338"/>
      <c r="G14" s="338"/>
      <c r="H14" s="338"/>
      <c r="I14" s="338"/>
      <c r="J14" s="338"/>
      <c r="K14" s="338"/>
      <c r="L14" s="338"/>
      <c r="M14" s="338"/>
      <c r="N14" s="338"/>
      <c r="O14" s="338"/>
      <c r="P14" s="338"/>
      <c r="Q14" s="338"/>
      <c r="R14" s="338"/>
    </row>
    <row r="15" spans="1:40" x14ac:dyDescent="0.2">
      <c r="A15" s="338"/>
      <c r="B15" s="557"/>
      <c r="C15" s="338"/>
      <c r="D15" s="338"/>
      <c r="E15" s="338"/>
      <c r="F15" s="338"/>
      <c r="G15" s="338"/>
      <c r="H15" s="338"/>
      <c r="I15" s="338"/>
      <c r="J15" s="338"/>
      <c r="K15" s="338"/>
      <c r="L15" s="338"/>
      <c r="M15" s="338"/>
      <c r="N15" s="338"/>
      <c r="O15" s="338"/>
      <c r="P15" s="338"/>
      <c r="Q15" s="338"/>
      <c r="R15" s="338"/>
    </row>
    <row r="16" spans="1:40" x14ac:dyDescent="0.2">
      <c r="A16" s="338"/>
      <c r="B16" s="557"/>
      <c r="C16" s="338"/>
      <c r="D16" s="338"/>
      <c r="E16" s="338"/>
      <c r="F16" s="338"/>
      <c r="G16" s="338"/>
      <c r="H16" s="338"/>
      <c r="I16" s="338"/>
      <c r="J16" s="338"/>
      <c r="K16" s="338"/>
      <c r="L16" s="338"/>
      <c r="M16" s="338"/>
      <c r="N16" s="338"/>
      <c r="O16" s="338"/>
      <c r="P16" s="338"/>
      <c r="Q16" s="338"/>
      <c r="R16" s="338"/>
    </row>
    <row r="17" spans="1:18" x14ac:dyDescent="0.2">
      <c r="A17" s="338"/>
      <c r="B17" s="557"/>
      <c r="C17" s="338"/>
      <c r="D17" s="338"/>
      <c r="E17" s="338"/>
      <c r="F17" s="338"/>
      <c r="G17" s="338"/>
      <c r="H17" s="338"/>
      <c r="I17" s="338"/>
      <c r="J17" s="338"/>
      <c r="K17" s="338"/>
      <c r="L17" s="338"/>
      <c r="M17" s="338"/>
      <c r="N17" s="338"/>
      <c r="O17" s="338"/>
      <c r="P17" s="338"/>
      <c r="Q17" s="338"/>
      <c r="R17" s="338"/>
    </row>
    <row r="18" spans="1:18" x14ac:dyDescent="0.2">
      <c r="A18" s="338"/>
      <c r="B18" s="557"/>
      <c r="C18" s="338"/>
      <c r="D18" s="338"/>
      <c r="E18" s="338"/>
      <c r="F18" s="338"/>
      <c r="G18" s="338"/>
      <c r="H18" s="338"/>
      <c r="I18" s="338"/>
      <c r="J18" s="338"/>
      <c r="K18" s="338"/>
      <c r="L18" s="338"/>
      <c r="M18" s="338"/>
      <c r="N18" s="338"/>
      <c r="O18" s="338"/>
      <c r="P18" s="338"/>
      <c r="Q18" s="338"/>
      <c r="R18" s="338"/>
    </row>
    <row r="19" spans="1:18" x14ac:dyDescent="0.2">
      <c r="A19" s="338"/>
      <c r="B19" s="557"/>
      <c r="C19" s="338"/>
      <c r="D19" s="338"/>
      <c r="E19" s="338"/>
      <c r="F19" s="338"/>
      <c r="G19" s="338"/>
      <c r="H19" s="338"/>
      <c r="I19" s="338"/>
      <c r="J19" s="338"/>
      <c r="K19" s="338"/>
      <c r="L19" s="338"/>
      <c r="M19" s="338"/>
      <c r="N19" s="338"/>
      <c r="O19" s="338"/>
      <c r="P19" s="338"/>
      <c r="Q19" s="338"/>
      <c r="R19" s="338"/>
    </row>
    <row r="20" spans="1:18" x14ac:dyDescent="0.2">
      <c r="A20" s="338"/>
      <c r="B20" s="557"/>
      <c r="C20" s="338"/>
      <c r="D20" s="338"/>
      <c r="E20" s="338"/>
      <c r="F20" s="338"/>
      <c r="G20" s="338"/>
      <c r="H20" s="338"/>
      <c r="I20" s="338"/>
      <c r="J20" s="338"/>
      <c r="K20" s="338"/>
      <c r="L20" s="338"/>
      <c r="M20" s="338"/>
      <c r="N20" s="338"/>
      <c r="O20" s="338"/>
      <c r="P20" s="338"/>
      <c r="Q20" s="338"/>
      <c r="R20" s="338"/>
    </row>
    <row r="21" spans="1:18" x14ac:dyDescent="0.2">
      <c r="A21" s="338"/>
      <c r="B21" s="557"/>
      <c r="C21" s="338"/>
      <c r="D21" s="338"/>
      <c r="E21" s="338"/>
      <c r="F21" s="338"/>
      <c r="G21" s="338"/>
      <c r="H21" s="338"/>
      <c r="I21" s="338"/>
      <c r="J21" s="338"/>
      <c r="K21" s="338"/>
      <c r="L21" s="338"/>
      <c r="M21" s="338"/>
      <c r="N21" s="338"/>
      <c r="O21" s="338"/>
      <c r="P21" s="338"/>
      <c r="Q21" s="338"/>
      <c r="R21" s="338"/>
    </row>
    <row r="25" spans="1:18" x14ac:dyDescent="0.2">
      <c r="A25" s="338"/>
      <c r="B25" s="557"/>
      <c r="C25" s="338"/>
      <c r="D25" s="338"/>
      <c r="E25" s="338"/>
      <c r="F25" s="338"/>
      <c r="G25" s="338"/>
      <c r="H25" s="338"/>
      <c r="I25" s="338"/>
      <c r="J25" s="338"/>
      <c r="K25" s="338"/>
      <c r="L25" s="338"/>
      <c r="M25" s="338"/>
      <c r="N25" s="338"/>
      <c r="O25" s="338"/>
      <c r="P25" s="338"/>
      <c r="Q25" s="338"/>
      <c r="R25" s="338"/>
    </row>
    <row r="26" spans="1:18" x14ac:dyDescent="0.2">
      <c r="A26" s="338"/>
      <c r="B26" s="557"/>
      <c r="C26" s="338"/>
      <c r="D26" s="338"/>
      <c r="E26" s="338"/>
      <c r="F26" s="338"/>
      <c r="G26" s="338"/>
      <c r="H26" s="338"/>
      <c r="I26" s="338"/>
      <c r="J26" s="338"/>
      <c r="K26" s="338"/>
      <c r="L26" s="338"/>
      <c r="M26" s="338"/>
      <c r="N26" s="338"/>
      <c r="O26" s="338"/>
      <c r="P26" s="338"/>
      <c r="Q26" s="338"/>
      <c r="R26" s="338"/>
    </row>
    <row r="27" spans="1:18" x14ac:dyDescent="0.2">
      <c r="A27" s="338"/>
      <c r="B27" s="557"/>
      <c r="C27" s="338"/>
      <c r="D27" s="338"/>
      <c r="E27" s="338"/>
      <c r="F27" s="338"/>
      <c r="G27" s="338"/>
      <c r="H27" s="338"/>
      <c r="I27" s="338"/>
      <c r="J27" s="338"/>
      <c r="K27" s="338"/>
      <c r="L27" s="338"/>
      <c r="M27" s="338"/>
      <c r="N27" s="338"/>
      <c r="O27" s="338"/>
      <c r="P27" s="338"/>
      <c r="Q27" s="338"/>
      <c r="R27" s="338"/>
    </row>
    <row r="28" spans="1:18" x14ac:dyDescent="0.2">
      <c r="A28" s="338"/>
      <c r="B28" s="557"/>
      <c r="C28" s="338"/>
      <c r="D28" s="338"/>
      <c r="E28" s="338"/>
      <c r="F28" s="338"/>
      <c r="G28" s="338"/>
      <c r="H28" s="338"/>
      <c r="I28" s="338"/>
      <c r="J28" s="338"/>
      <c r="K28" s="338"/>
      <c r="L28" s="338"/>
      <c r="M28" s="338"/>
      <c r="N28" s="338"/>
      <c r="O28" s="338"/>
      <c r="P28" s="338"/>
      <c r="Q28" s="338"/>
      <c r="R28" s="338"/>
    </row>
    <row r="29" spans="1:18" x14ac:dyDescent="0.2">
      <c r="A29" s="338"/>
      <c r="B29" s="557"/>
      <c r="C29" s="338"/>
      <c r="D29" s="338"/>
      <c r="E29" s="338"/>
      <c r="F29" s="338"/>
      <c r="G29" s="338"/>
      <c r="H29" s="338"/>
      <c r="I29" s="338"/>
      <c r="J29" s="338"/>
      <c r="K29" s="338"/>
      <c r="L29" s="338"/>
      <c r="M29" s="338"/>
      <c r="N29" s="338"/>
      <c r="O29" s="338"/>
      <c r="P29" s="338"/>
      <c r="Q29" s="338"/>
      <c r="R29" s="338"/>
    </row>
    <row r="30" spans="1:18" x14ac:dyDescent="0.2">
      <c r="A30" s="338"/>
      <c r="B30" s="557"/>
      <c r="C30" s="338"/>
      <c r="D30" s="338"/>
      <c r="E30" s="338"/>
      <c r="F30" s="338"/>
      <c r="G30" s="338"/>
      <c r="H30" s="338"/>
      <c r="I30" s="338"/>
      <c r="J30" s="338"/>
      <c r="K30" s="338"/>
      <c r="L30" s="338"/>
      <c r="M30" s="338"/>
      <c r="N30" s="338"/>
      <c r="O30" s="338"/>
      <c r="P30" s="338"/>
      <c r="Q30" s="338"/>
      <c r="R30" s="338"/>
    </row>
    <row r="31" spans="1:18" x14ac:dyDescent="0.2">
      <c r="A31" s="338"/>
      <c r="B31" s="557"/>
      <c r="C31" s="338"/>
      <c r="D31" s="338"/>
      <c r="E31" s="338"/>
      <c r="F31" s="338"/>
      <c r="G31" s="338"/>
      <c r="H31" s="338"/>
      <c r="I31" s="338"/>
      <c r="J31" s="338"/>
      <c r="K31" s="338"/>
      <c r="L31" s="338"/>
      <c r="M31" s="338"/>
      <c r="N31" s="338"/>
      <c r="O31" s="338"/>
      <c r="P31" s="338"/>
      <c r="Q31" s="338"/>
      <c r="R31" s="338"/>
    </row>
    <row r="32" spans="1:18" x14ac:dyDescent="0.2">
      <c r="A32" s="338"/>
      <c r="B32" s="557"/>
      <c r="C32" s="338"/>
      <c r="D32" s="338"/>
      <c r="E32" s="338"/>
      <c r="F32" s="338"/>
      <c r="G32" s="338"/>
      <c r="H32" s="338"/>
      <c r="I32" s="338"/>
      <c r="J32" s="338"/>
      <c r="K32" s="338"/>
      <c r="L32" s="338"/>
      <c r="M32" s="338"/>
      <c r="N32" s="338"/>
      <c r="O32" s="338"/>
      <c r="P32" s="338"/>
      <c r="Q32" s="338"/>
      <c r="R32" s="338"/>
    </row>
    <row r="33" spans="1:18" x14ac:dyDescent="0.2">
      <c r="A33" s="338"/>
      <c r="B33" s="557"/>
      <c r="C33" s="338"/>
      <c r="D33" s="338"/>
      <c r="E33" s="338"/>
      <c r="F33" s="338"/>
      <c r="G33" s="338"/>
      <c r="H33" s="338"/>
      <c r="I33" s="338"/>
      <c r="J33" s="338"/>
      <c r="K33" s="338"/>
      <c r="L33" s="338"/>
      <c r="M33" s="338"/>
      <c r="N33" s="338"/>
      <c r="O33" s="338"/>
      <c r="P33" s="338"/>
      <c r="Q33" s="338"/>
      <c r="R33" s="338"/>
    </row>
    <row r="34" spans="1:18" x14ac:dyDescent="0.2">
      <c r="A34" s="338"/>
      <c r="B34" s="557"/>
      <c r="C34" s="338"/>
      <c r="D34" s="338"/>
      <c r="E34" s="338"/>
      <c r="F34" s="338"/>
      <c r="G34" s="338"/>
      <c r="H34" s="338"/>
      <c r="I34" s="338"/>
      <c r="J34" s="338"/>
      <c r="K34" s="338"/>
      <c r="L34" s="338"/>
      <c r="M34" s="338"/>
      <c r="N34" s="338"/>
      <c r="O34" s="338"/>
      <c r="P34" s="338"/>
      <c r="Q34" s="338"/>
      <c r="R34" s="338"/>
    </row>
    <row r="35" spans="1:18" x14ac:dyDescent="0.2">
      <c r="A35" s="338"/>
      <c r="B35" s="557"/>
      <c r="C35" s="338"/>
      <c r="D35" s="338"/>
      <c r="E35" s="338"/>
      <c r="F35" s="338"/>
      <c r="G35" s="338"/>
      <c r="H35" s="338"/>
      <c r="I35" s="338"/>
      <c r="J35" s="338"/>
      <c r="K35" s="338"/>
      <c r="L35" s="338"/>
      <c r="M35" s="338"/>
      <c r="N35" s="338"/>
      <c r="O35" s="338"/>
      <c r="P35" s="338"/>
      <c r="Q35" s="338"/>
      <c r="R35" s="338"/>
    </row>
    <row r="36" spans="1:18" x14ac:dyDescent="0.2">
      <c r="A36" s="338"/>
      <c r="B36" s="557"/>
      <c r="C36" s="338"/>
      <c r="D36" s="338"/>
      <c r="E36" s="338"/>
      <c r="F36" s="338"/>
      <c r="G36" s="338"/>
      <c r="H36" s="338"/>
      <c r="I36" s="338"/>
      <c r="J36" s="338"/>
      <c r="K36" s="338"/>
      <c r="L36" s="338"/>
      <c r="M36" s="338"/>
      <c r="N36" s="338"/>
      <c r="O36" s="338"/>
      <c r="P36" s="338"/>
      <c r="Q36" s="338"/>
      <c r="R36" s="338"/>
    </row>
    <row r="37" spans="1:18" ht="15" customHeight="1" x14ac:dyDescent="0.2">
      <c r="A37" s="550"/>
      <c r="B37" s="551" t="s">
        <v>118</v>
      </c>
      <c r="C37" s="550"/>
      <c r="D37" s="552"/>
      <c r="E37" s="552"/>
      <c r="F37" s="550"/>
      <c r="G37" s="550"/>
      <c r="H37" s="550"/>
      <c r="I37" s="550"/>
      <c r="J37" s="550"/>
      <c r="K37" s="550"/>
      <c r="L37" s="550"/>
      <c r="M37" s="550"/>
      <c r="N37" s="550"/>
      <c r="O37" s="550"/>
      <c r="P37" s="550"/>
      <c r="Q37" s="550"/>
      <c r="R37" s="550"/>
    </row>
    <row r="38" spans="1:18" ht="12.75" customHeight="1" x14ac:dyDescent="0.2">
      <c r="A38" s="338"/>
      <c r="B38" s="573"/>
      <c r="C38" s="338"/>
      <c r="D38" s="338"/>
      <c r="E38" s="338"/>
      <c r="F38" s="338"/>
      <c r="G38" s="338"/>
      <c r="H38" s="338"/>
      <c r="I38" s="338"/>
      <c r="J38" s="338"/>
      <c r="K38" s="338"/>
      <c r="L38" s="338"/>
      <c r="M38" s="338"/>
      <c r="N38" s="338"/>
      <c r="O38" s="338"/>
      <c r="P38" s="338"/>
      <c r="Q38" s="338"/>
      <c r="R38" s="338"/>
    </row>
    <row r="39" spans="1:18" ht="12.75" customHeight="1" x14ac:dyDescent="0.2">
      <c r="A39" s="338"/>
      <c r="B39" s="561"/>
      <c r="C39" s="338"/>
      <c r="D39" s="338"/>
      <c r="E39" s="338"/>
      <c r="F39" s="338"/>
      <c r="G39" s="338"/>
      <c r="H39" s="338"/>
      <c r="I39" s="338"/>
      <c r="J39" s="338"/>
      <c r="K39" s="338"/>
      <c r="L39" s="338"/>
      <c r="M39" s="338"/>
      <c r="N39" s="338"/>
      <c r="O39" s="338"/>
      <c r="P39" s="338"/>
      <c r="Q39" s="338"/>
      <c r="R39" s="338"/>
    </row>
    <row r="40" spans="1:18" ht="12.75" customHeight="1" x14ac:dyDescent="0.2">
      <c r="A40" s="338"/>
      <c r="B40" s="561"/>
      <c r="C40" s="338"/>
      <c r="D40" s="338"/>
      <c r="E40" s="338"/>
      <c r="F40" s="338"/>
      <c r="G40" s="338"/>
      <c r="H40" s="338"/>
      <c r="I40" s="338"/>
      <c r="J40" s="338"/>
      <c r="K40" s="338"/>
      <c r="L40" s="338"/>
      <c r="M40" s="338"/>
      <c r="N40" s="338"/>
      <c r="O40" s="338"/>
      <c r="P40" s="338"/>
      <c r="Q40" s="338"/>
      <c r="R40" s="338"/>
    </row>
    <row r="41" spans="1:18" ht="12.75" customHeight="1" x14ac:dyDescent="0.2">
      <c r="A41" s="338"/>
      <c r="B41" s="561" t="s">
        <v>468</v>
      </c>
      <c r="C41" s="338"/>
      <c r="D41" s="338"/>
      <c r="E41" s="338"/>
      <c r="F41" s="338"/>
      <c r="G41" s="338"/>
      <c r="H41" s="338"/>
      <c r="I41" s="338"/>
      <c r="J41" s="338"/>
      <c r="K41" s="338"/>
      <c r="L41" s="338"/>
      <c r="M41" s="338"/>
      <c r="N41" s="338"/>
      <c r="O41" s="338"/>
      <c r="P41" s="338"/>
      <c r="Q41" s="338"/>
      <c r="R41" s="338"/>
    </row>
    <row r="42" spans="1:18" ht="12.75" customHeight="1" x14ac:dyDescent="0.2">
      <c r="A42" s="338"/>
      <c r="B42" s="561" t="s">
        <v>130</v>
      </c>
      <c r="C42" s="338"/>
      <c r="D42" s="338"/>
      <c r="E42" s="1410" t="s">
        <v>138</v>
      </c>
      <c r="F42" s="1410"/>
      <c r="G42" s="1410"/>
      <c r="H42" s="1410"/>
      <c r="I42" s="1410"/>
      <c r="J42" s="1410"/>
      <c r="K42" s="1410"/>
      <c r="L42" s="1410"/>
      <c r="M42" s="1410"/>
      <c r="N42" s="1410"/>
      <c r="O42" s="1410"/>
      <c r="P42" s="1410"/>
      <c r="Q42" s="1410"/>
      <c r="R42" s="338"/>
    </row>
    <row r="43" spans="1:18" ht="12.75" customHeight="1" x14ac:dyDescent="0.2">
      <c r="A43" s="338"/>
      <c r="B43" s="561" t="s">
        <v>344</v>
      </c>
      <c r="C43" s="338"/>
      <c r="D43" s="338"/>
      <c r="E43" s="526"/>
      <c r="F43" s="526"/>
      <c r="G43" s="526"/>
      <c r="H43" s="526"/>
      <c r="I43" s="526"/>
      <c r="J43" s="526"/>
      <c r="K43" s="526"/>
      <c r="L43" s="526"/>
      <c r="M43" s="526"/>
      <c r="N43" s="526"/>
      <c r="O43" s="526"/>
      <c r="P43" s="526"/>
      <c r="Q43" s="526"/>
      <c r="R43" s="338"/>
    </row>
    <row r="44" spans="1:18" ht="12.75" customHeight="1" x14ac:dyDescent="0.2">
      <c r="A44" s="338"/>
      <c r="B44" s="561" t="s">
        <v>469</v>
      </c>
      <c r="C44" s="338"/>
      <c r="D44" s="338"/>
      <c r="E44" s="338"/>
      <c r="F44" s="338"/>
      <c r="G44" s="338"/>
      <c r="H44" s="338"/>
      <c r="I44" s="338"/>
      <c r="J44" s="338"/>
      <c r="K44" s="338"/>
      <c r="L44" s="338"/>
      <c r="M44" s="338"/>
      <c r="N44" s="338"/>
      <c r="O44" s="338"/>
      <c r="P44" s="338"/>
      <c r="Q44" s="338"/>
      <c r="R44" s="338"/>
    </row>
    <row r="45" spans="1:18" ht="12.75" customHeight="1" x14ac:dyDescent="0.2">
      <c r="A45" s="338"/>
      <c r="B45" s="561" t="s">
        <v>345</v>
      </c>
      <c r="C45" s="338"/>
      <c r="D45" s="338"/>
      <c r="E45" s="321" t="s">
        <v>327</v>
      </c>
      <c r="F45" s="338"/>
      <c r="G45" s="338"/>
      <c r="H45" s="338"/>
      <c r="I45" s="338"/>
      <c r="J45" s="338"/>
      <c r="K45" s="338"/>
      <c r="L45" s="338"/>
      <c r="M45" s="338"/>
      <c r="N45" s="338"/>
      <c r="O45" s="338"/>
      <c r="P45" s="338"/>
      <c r="Q45" s="338"/>
      <c r="R45" s="338"/>
    </row>
    <row r="46" spans="1:18" ht="12.75" customHeight="1" x14ac:dyDescent="0.2">
      <c r="A46" s="338"/>
      <c r="B46" s="561" t="s">
        <v>346</v>
      </c>
      <c r="C46" s="338"/>
      <c r="D46" s="338"/>
      <c r="E46" s="338"/>
      <c r="F46" s="338"/>
      <c r="G46" s="338"/>
      <c r="H46" s="338"/>
      <c r="I46" s="338"/>
      <c r="J46" s="338"/>
      <c r="K46" s="338"/>
      <c r="L46" s="338"/>
      <c r="M46" s="338"/>
      <c r="N46" s="338"/>
      <c r="O46" s="338"/>
      <c r="P46" s="338"/>
      <c r="Q46" s="338"/>
      <c r="R46" s="338"/>
    </row>
    <row r="47" spans="1:18" ht="12.75" customHeight="1" x14ac:dyDescent="0.2">
      <c r="A47" s="338"/>
      <c r="B47" s="561" t="s">
        <v>470</v>
      </c>
      <c r="C47" s="338"/>
      <c r="D47" s="338"/>
      <c r="E47" s="338"/>
      <c r="F47" s="338"/>
      <c r="G47" s="338"/>
      <c r="H47" s="338"/>
      <c r="I47" s="338"/>
      <c r="J47" s="338"/>
      <c r="K47" s="338"/>
      <c r="L47" s="338"/>
      <c r="M47" s="338"/>
      <c r="N47" s="338"/>
      <c r="O47" s="338"/>
      <c r="P47" s="338"/>
      <c r="Q47" s="338"/>
      <c r="R47" s="338"/>
    </row>
    <row r="48" spans="1:18" ht="12.75" customHeight="1" x14ac:dyDescent="0.2">
      <c r="A48" s="338"/>
      <c r="B48" s="561" t="s">
        <v>347</v>
      </c>
      <c r="C48" s="338"/>
      <c r="D48" s="338"/>
      <c r="E48" s="338"/>
      <c r="F48" s="338"/>
      <c r="G48" s="338"/>
      <c r="H48" s="338"/>
      <c r="I48" s="338"/>
      <c r="J48" s="338"/>
      <c r="K48" s="338"/>
      <c r="L48" s="338"/>
      <c r="M48" s="338"/>
      <c r="N48" s="338"/>
      <c r="O48" s="338"/>
      <c r="P48" s="338"/>
      <c r="Q48" s="338"/>
      <c r="R48" s="338"/>
    </row>
    <row r="49" spans="1:18" ht="12.75" customHeight="1" x14ac:dyDescent="0.2">
      <c r="A49" s="338"/>
      <c r="B49" s="561"/>
      <c r="C49" s="338"/>
      <c r="D49" s="338"/>
      <c r="E49" s="338"/>
      <c r="F49" s="338"/>
      <c r="G49" s="338"/>
      <c r="H49" s="338"/>
      <c r="I49" s="338"/>
      <c r="J49" s="338"/>
      <c r="K49" s="338"/>
      <c r="L49" s="338"/>
      <c r="M49" s="338"/>
      <c r="N49" s="338"/>
      <c r="O49" s="338"/>
      <c r="P49" s="338"/>
      <c r="Q49" s="338"/>
      <c r="R49" s="338"/>
    </row>
    <row r="50" spans="1:18" ht="12.75" customHeight="1" x14ac:dyDescent="0.2">
      <c r="A50" s="338"/>
      <c r="B50" s="578" t="s">
        <v>116</v>
      </c>
      <c r="C50" s="338"/>
      <c r="D50" s="338"/>
      <c r="E50" s="338"/>
      <c r="F50" s="338"/>
      <c r="G50" s="338"/>
      <c r="H50" s="338"/>
      <c r="I50" s="338"/>
      <c r="J50" s="338"/>
      <c r="K50" s="338"/>
      <c r="L50" s="338"/>
      <c r="M50" s="338"/>
      <c r="N50" s="338"/>
      <c r="O50" s="338"/>
      <c r="P50" s="338"/>
      <c r="Q50" s="338"/>
      <c r="R50" s="338"/>
    </row>
    <row r="51" spans="1:18" ht="12.75" customHeight="1" x14ac:dyDescent="0.2">
      <c r="A51" s="338"/>
      <c r="B51" s="561" t="s">
        <v>174</v>
      </c>
      <c r="C51" s="338"/>
      <c r="D51" s="338"/>
      <c r="E51" s="338"/>
      <c r="F51" s="338"/>
      <c r="G51" s="338"/>
      <c r="H51" s="338"/>
      <c r="I51" s="338"/>
      <c r="J51" s="338"/>
      <c r="K51" s="338"/>
      <c r="L51" s="338"/>
      <c r="M51" s="338"/>
      <c r="N51" s="338"/>
      <c r="O51" s="338"/>
      <c r="P51" s="338"/>
      <c r="Q51" s="338"/>
      <c r="R51" s="338"/>
    </row>
    <row r="52" spans="1:18" ht="12.75" customHeight="1" x14ac:dyDescent="0.2">
      <c r="A52" s="338"/>
      <c r="B52" s="561" t="s">
        <v>129</v>
      </c>
      <c r="C52" s="338"/>
      <c r="D52" s="338"/>
      <c r="E52" s="1410" t="s">
        <v>328</v>
      </c>
      <c r="F52" s="1410"/>
      <c r="G52" s="1410"/>
      <c r="H52" s="1410"/>
      <c r="I52" s="1410"/>
      <c r="J52" s="1410"/>
      <c r="K52" s="1410"/>
      <c r="L52" s="1410"/>
      <c r="M52" s="1410"/>
      <c r="N52" s="1410"/>
      <c r="O52" s="338"/>
      <c r="P52" s="338"/>
      <c r="Q52" s="338"/>
      <c r="R52" s="338"/>
    </row>
    <row r="53" spans="1:18" ht="12.75" customHeight="1" x14ac:dyDescent="0.2">
      <c r="A53" s="338"/>
      <c r="B53" s="338"/>
      <c r="C53" s="338"/>
      <c r="D53" s="338"/>
      <c r="E53" s="338"/>
      <c r="F53" s="338"/>
      <c r="G53" s="338"/>
      <c r="H53" s="338"/>
      <c r="I53" s="338"/>
      <c r="J53" s="161"/>
      <c r="K53" s="338"/>
      <c r="L53" s="338"/>
      <c r="M53" s="338"/>
      <c r="N53" s="338"/>
      <c r="O53" s="338"/>
      <c r="P53" s="338"/>
      <c r="Q53" s="338"/>
      <c r="R53" s="338"/>
    </row>
    <row r="54" spans="1:18" ht="15" customHeight="1" x14ac:dyDescent="0.2">
      <c r="A54" s="550"/>
      <c r="B54" s="562" t="s">
        <v>310</v>
      </c>
      <c r="C54" s="550"/>
      <c r="D54" s="552"/>
      <c r="E54" s="552"/>
      <c r="F54" s="550"/>
      <c r="G54" s="550"/>
      <c r="H54" s="550"/>
      <c r="I54" s="550"/>
      <c r="J54" s="550"/>
      <c r="K54" s="550"/>
      <c r="L54" s="550"/>
      <c r="M54" s="550"/>
      <c r="N54" s="550"/>
      <c r="O54" s="550"/>
      <c r="P54" s="550"/>
      <c r="Q54" s="550"/>
      <c r="R54" s="550"/>
    </row>
    <row r="55" spans="1:18" x14ac:dyDescent="0.2">
      <c r="A55" s="338"/>
      <c r="B55" s="573"/>
      <c r="C55" s="338"/>
      <c r="D55" s="338"/>
      <c r="E55" s="338"/>
      <c r="F55" s="338"/>
      <c r="G55" s="338"/>
      <c r="H55" s="338"/>
      <c r="I55" s="338"/>
      <c r="J55" s="338"/>
      <c r="K55" s="338"/>
      <c r="L55" s="338"/>
      <c r="M55" s="338"/>
      <c r="N55" s="338"/>
      <c r="O55" s="338"/>
      <c r="P55" s="338"/>
      <c r="Q55" s="338"/>
      <c r="R55" s="338"/>
    </row>
    <row r="56" spans="1:18" x14ac:dyDescent="0.2">
      <c r="A56" s="338"/>
      <c r="B56" s="557" t="s">
        <v>312</v>
      </c>
      <c r="C56" s="338"/>
      <c r="D56" s="338"/>
      <c r="E56" s="338"/>
      <c r="F56" s="338"/>
      <c r="G56" s="338"/>
      <c r="H56" s="338"/>
      <c r="I56" s="338"/>
      <c r="J56" s="338"/>
      <c r="K56" s="338"/>
      <c r="L56" s="338"/>
      <c r="M56" s="338"/>
      <c r="N56" s="338"/>
      <c r="O56" s="338"/>
      <c r="P56" s="338"/>
      <c r="Q56" s="338"/>
      <c r="R56" s="338"/>
    </row>
    <row r="57" spans="1:18" x14ac:dyDescent="0.2">
      <c r="A57" s="338"/>
      <c r="B57" s="561" t="s">
        <v>167</v>
      </c>
      <c r="C57" s="338"/>
      <c r="D57" s="338"/>
      <c r="E57" s="338"/>
      <c r="F57" s="338"/>
      <c r="G57" s="338"/>
      <c r="H57" s="338"/>
      <c r="I57" s="338"/>
      <c r="J57" s="338"/>
      <c r="K57" s="338"/>
      <c r="L57" s="338"/>
      <c r="M57" s="338"/>
      <c r="N57" s="338"/>
      <c r="O57" s="338"/>
      <c r="P57" s="338"/>
      <c r="Q57" s="338"/>
      <c r="R57" s="338"/>
    </row>
    <row r="58" spans="1:18" x14ac:dyDescent="0.2">
      <c r="A58" s="338"/>
      <c r="B58" s="561" t="s">
        <v>168</v>
      </c>
      <c r="C58" s="338"/>
      <c r="D58" s="338"/>
      <c r="E58" s="338"/>
      <c r="F58" s="338"/>
      <c r="G58" s="338"/>
      <c r="H58" s="338"/>
      <c r="I58" s="338"/>
      <c r="J58" s="338"/>
      <c r="K58" s="338"/>
      <c r="L58" s="338"/>
      <c r="M58" s="338"/>
      <c r="N58" s="338"/>
      <c r="O58" s="338"/>
      <c r="P58" s="338"/>
      <c r="Q58" s="338"/>
      <c r="R58" s="338"/>
    </row>
    <row r="59" spans="1:18" x14ac:dyDescent="0.2">
      <c r="A59" s="338"/>
      <c r="B59" s="561" t="s">
        <v>175</v>
      </c>
      <c r="C59" s="338"/>
      <c r="D59" s="338"/>
      <c r="E59" s="338"/>
      <c r="F59" s="338"/>
      <c r="G59" s="338"/>
      <c r="H59" s="338"/>
      <c r="I59" s="338"/>
      <c r="J59" s="338"/>
      <c r="K59" s="338"/>
      <c r="L59" s="338"/>
      <c r="M59" s="338"/>
      <c r="N59" s="338"/>
      <c r="O59" s="338"/>
      <c r="P59" s="338"/>
      <c r="Q59" s="338"/>
      <c r="R59" s="338"/>
    </row>
    <row r="60" spans="1:18" x14ac:dyDescent="0.2">
      <c r="A60" s="338"/>
      <c r="B60" s="846" t="s">
        <v>471</v>
      </c>
      <c r="C60" s="338"/>
      <c r="D60" s="338"/>
      <c r="E60" s="338"/>
      <c r="F60" s="338"/>
      <c r="G60" s="338"/>
      <c r="H60" s="338"/>
      <c r="I60" s="338"/>
      <c r="J60" s="338"/>
      <c r="K60" s="338"/>
      <c r="L60" s="338"/>
      <c r="M60" s="338"/>
      <c r="N60" s="338"/>
      <c r="O60" s="338"/>
      <c r="P60" s="338"/>
      <c r="Q60" s="338"/>
      <c r="R60" s="338"/>
    </row>
    <row r="61" spans="1:18" x14ac:dyDescent="0.2">
      <c r="A61" s="338"/>
      <c r="B61" s="561"/>
      <c r="C61" s="338"/>
      <c r="D61" s="338"/>
      <c r="E61" s="338"/>
      <c r="F61" s="338"/>
      <c r="G61" s="338"/>
      <c r="H61" s="338"/>
      <c r="I61" s="338"/>
      <c r="J61" s="338"/>
      <c r="K61" s="338"/>
      <c r="L61" s="338"/>
      <c r="M61" s="338"/>
      <c r="N61" s="338"/>
      <c r="O61" s="338"/>
      <c r="P61" s="338"/>
      <c r="Q61" s="338"/>
      <c r="R61" s="338"/>
    </row>
    <row r="62" spans="1:18" x14ac:dyDescent="0.2">
      <c r="A62" s="338"/>
      <c r="B62" s="561" t="s">
        <v>131</v>
      </c>
      <c r="C62" s="576"/>
      <c r="D62" s="576"/>
      <c r="E62" s="1410" t="s">
        <v>132</v>
      </c>
      <c r="F62" s="1410"/>
      <c r="G62" s="1410"/>
      <c r="H62" s="1410"/>
      <c r="I62" s="1410"/>
      <c r="J62" s="1410"/>
      <c r="K62" s="1410"/>
      <c r="L62" s="1410"/>
      <c r="M62" s="1410"/>
      <c r="N62" s="1410"/>
      <c r="O62" s="1410"/>
      <c r="P62" s="1410"/>
      <c r="Q62" s="338"/>
      <c r="R62" s="338"/>
    </row>
    <row r="63" spans="1:18" x14ac:dyDescent="0.2">
      <c r="A63" s="338"/>
      <c r="B63" s="161"/>
      <c r="C63" s="338"/>
      <c r="D63" s="338"/>
      <c r="E63" s="338"/>
      <c r="F63" s="338"/>
      <c r="G63" s="338"/>
      <c r="H63" s="338"/>
      <c r="I63" s="338"/>
      <c r="J63" s="338"/>
      <c r="K63" s="338"/>
      <c r="L63" s="338"/>
      <c r="M63" s="338"/>
      <c r="N63" s="338"/>
      <c r="O63" s="338"/>
      <c r="P63" s="338"/>
      <c r="Q63" s="338"/>
      <c r="R63" s="338"/>
    </row>
    <row r="64" spans="1:18" ht="15" customHeight="1" x14ac:dyDescent="0.2">
      <c r="A64" s="550"/>
      <c r="B64" s="562" t="s">
        <v>311</v>
      </c>
      <c r="C64" s="550"/>
      <c r="D64" s="552"/>
      <c r="E64" s="552"/>
      <c r="F64" s="550"/>
      <c r="G64" s="550"/>
      <c r="H64" s="550"/>
      <c r="I64" s="550"/>
      <c r="J64" s="550"/>
      <c r="K64" s="550"/>
      <c r="L64" s="550"/>
      <c r="M64" s="550"/>
      <c r="N64" s="550"/>
      <c r="O64" s="550"/>
      <c r="P64" s="550"/>
      <c r="Q64" s="550"/>
      <c r="R64" s="550"/>
    </row>
    <row r="65" spans="1:23" x14ac:dyDescent="0.2">
      <c r="A65" s="561"/>
      <c r="B65" s="561"/>
      <c r="C65" s="561"/>
      <c r="D65" s="561"/>
      <c r="E65" s="561"/>
      <c r="F65" s="561"/>
      <c r="G65" s="561"/>
      <c r="H65" s="561"/>
      <c r="I65" s="561"/>
      <c r="J65" s="561"/>
      <c r="K65" s="561"/>
      <c r="L65" s="561"/>
      <c r="M65" s="561"/>
      <c r="N65" s="561"/>
      <c r="O65" s="561"/>
      <c r="P65" s="561"/>
      <c r="Q65" s="561"/>
      <c r="R65" s="561"/>
    </row>
    <row r="66" spans="1:23" x14ac:dyDescent="0.2">
      <c r="A66" s="561"/>
      <c r="B66" s="574" t="s">
        <v>320</v>
      </c>
      <c r="C66" s="561"/>
      <c r="D66" s="561"/>
      <c r="E66" s="561"/>
      <c r="F66" s="561"/>
      <c r="G66" s="561"/>
      <c r="H66" s="561"/>
      <c r="I66" s="561"/>
      <c r="J66" s="561"/>
      <c r="K66" s="561"/>
      <c r="L66" s="561"/>
      <c r="M66" s="561"/>
      <c r="N66" s="561"/>
      <c r="O66" s="561"/>
      <c r="P66" s="561"/>
      <c r="Q66" s="561"/>
      <c r="R66" s="561"/>
    </row>
    <row r="67" spans="1:23" x14ac:dyDescent="0.2">
      <c r="A67" s="561"/>
      <c r="B67" s="730" t="s">
        <v>728</v>
      </c>
      <c r="C67" s="561"/>
      <c r="D67" s="561"/>
      <c r="E67" s="561"/>
      <c r="F67" s="561"/>
      <c r="G67" s="561"/>
      <c r="H67" s="561"/>
      <c r="I67" s="561"/>
      <c r="J67" s="561"/>
      <c r="K67" s="561"/>
      <c r="L67" s="561"/>
      <c r="M67" s="561"/>
      <c r="N67" s="561"/>
      <c r="O67" s="561"/>
      <c r="P67" s="561"/>
      <c r="Q67" s="561"/>
      <c r="R67" s="561"/>
    </row>
    <row r="68" spans="1:23" x14ac:dyDescent="0.2">
      <c r="A68" s="561"/>
      <c r="B68" s="577" t="s">
        <v>729</v>
      </c>
      <c r="C68" s="575"/>
      <c r="D68" s="575"/>
      <c r="E68" s="575"/>
      <c r="F68" s="575"/>
      <c r="G68" s="575"/>
      <c r="H68" s="575"/>
      <c r="I68" s="575"/>
      <c r="J68" s="575"/>
      <c r="K68" s="575"/>
      <c r="L68" s="575"/>
      <c r="M68" s="575"/>
      <c r="N68" s="575"/>
      <c r="O68" s="575"/>
      <c r="P68" s="575"/>
      <c r="Q68" s="575"/>
      <c r="R68" s="575"/>
      <c r="W68" s="743"/>
    </row>
    <row r="69" spans="1:23" x14ac:dyDescent="0.2">
      <c r="A69" s="561"/>
      <c r="B69" s="577" t="s">
        <v>730</v>
      </c>
      <c r="C69" s="575"/>
      <c r="D69" s="575"/>
      <c r="E69" s="575"/>
      <c r="F69" s="575"/>
      <c r="G69" s="575"/>
      <c r="H69" s="575"/>
      <c r="I69" s="575"/>
      <c r="J69" s="575"/>
      <c r="K69" s="575"/>
      <c r="L69" s="575"/>
      <c r="M69" s="575"/>
      <c r="N69" s="575"/>
      <c r="O69" s="575"/>
      <c r="P69" s="575"/>
      <c r="Q69" s="575"/>
      <c r="R69" s="575"/>
    </row>
    <row r="70" spans="1:23" x14ac:dyDescent="0.2">
      <c r="A70" s="561"/>
      <c r="B70" s="577" t="s">
        <v>731</v>
      </c>
      <c r="C70" s="576"/>
      <c r="D70" s="576"/>
      <c r="E70" s="576"/>
      <c r="F70" s="576"/>
      <c r="G70" s="576"/>
      <c r="H70" s="576"/>
      <c r="I70" s="576"/>
      <c r="J70" s="576"/>
      <c r="K70" s="576"/>
      <c r="L70" s="576"/>
      <c r="M70" s="576"/>
      <c r="N70" s="576"/>
      <c r="O70" s="576"/>
      <c r="P70" s="576"/>
      <c r="Q70" s="576"/>
      <c r="R70" s="576"/>
    </row>
    <row r="71" spans="1:23" x14ac:dyDescent="0.2">
      <c r="A71" s="561"/>
      <c r="B71" s="577" t="s">
        <v>732</v>
      </c>
      <c r="C71" s="576"/>
      <c r="D71" s="576"/>
      <c r="E71" s="576"/>
      <c r="F71" s="576"/>
      <c r="G71" s="576"/>
      <c r="H71" s="576"/>
      <c r="I71" s="576"/>
      <c r="J71" s="576"/>
      <c r="K71" s="576"/>
      <c r="L71" s="576"/>
      <c r="M71" s="576"/>
      <c r="N71" s="576"/>
      <c r="O71" s="576"/>
      <c r="P71" s="576"/>
      <c r="Q71" s="576"/>
      <c r="R71" s="576"/>
    </row>
    <row r="72" spans="1:23" x14ac:dyDescent="0.2">
      <c r="A72" s="561"/>
      <c r="B72" s="577" t="s">
        <v>733</v>
      </c>
      <c r="C72" s="576"/>
      <c r="D72" s="576"/>
      <c r="E72" s="576"/>
      <c r="F72" s="576"/>
      <c r="G72" s="576"/>
      <c r="H72" s="576"/>
      <c r="I72" s="576"/>
      <c r="J72" s="576"/>
      <c r="K72" s="576"/>
      <c r="L72" s="576"/>
      <c r="M72" s="576"/>
      <c r="N72" s="576"/>
      <c r="O72" s="576"/>
      <c r="P72" s="576"/>
      <c r="Q72" s="576"/>
      <c r="R72" s="576"/>
    </row>
    <row r="73" spans="1:23" x14ac:dyDescent="0.2">
      <c r="A73" s="561"/>
      <c r="B73" s="577" t="s">
        <v>734</v>
      </c>
      <c r="C73" s="576"/>
      <c r="D73" s="576"/>
      <c r="E73" s="576"/>
      <c r="F73" s="576"/>
      <c r="G73" s="576"/>
      <c r="H73" s="576"/>
      <c r="I73" s="576"/>
      <c r="J73" s="576"/>
      <c r="K73" s="576"/>
      <c r="L73" s="576"/>
      <c r="M73" s="576"/>
      <c r="N73" s="576"/>
      <c r="O73" s="576"/>
      <c r="P73" s="576"/>
      <c r="Q73" s="576"/>
      <c r="R73" s="576"/>
    </row>
    <row r="74" spans="1:23" x14ac:dyDescent="0.2">
      <c r="A74" s="561"/>
      <c r="B74" s="576"/>
      <c r="C74" s="576"/>
      <c r="D74" s="576"/>
      <c r="E74" s="576"/>
      <c r="F74" s="576"/>
      <c r="G74" s="576"/>
      <c r="H74" s="576"/>
      <c r="I74" s="576"/>
      <c r="J74" s="576"/>
      <c r="K74" s="576"/>
      <c r="L74" s="576"/>
      <c r="M74" s="576"/>
      <c r="N74" s="576"/>
      <c r="O74" s="576"/>
      <c r="P74" s="576"/>
      <c r="Q74" s="576"/>
      <c r="R74" s="576"/>
    </row>
    <row r="75" spans="1:23" x14ac:dyDescent="0.2">
      <c r="A75" s="561"/>
      <c r="B75" s="561" t="s">
        <v>131</v>
      </c>
      <c r="C75" s="576"/>
      <c r="D75" s="576"/>
      <c r="E75" s="1410" t="s">
        <v>132</v>
      </c>
      <c r="F75" s="1410"/>
      <c r="G75" s="1410"/>
      <c r="H75" s="1410"/>
      <c r="I75" s="1410"/>
      <c r="J75" s="1410"/>
      <c r="K75" s="1410"/>
      <c r="L75" s="1410"/>
      <c r="M75" s="1410"/>
      <c r="N75" s="1410"/>
      <c r="O75" s="1410"/>
      <c r="P75" s="1410"/>
      <c r="Q75" s="576"/>
      <c r="R75" s="576"/>
    </row>
    <row r="76" spans="1:23" x14ac:dyDescent="0.2">
      <c r="A76" s="561"/>
      <c r="B76" s="575"/>
      <c r="C76" s="575"/>
      <c r="D76" s="575"/>
      <c r="E76" s="575"/>
      <c r="F76" s="575"/>
      <c r="G76" s="575"/>
      <c r="H76" s="575"/>
      <c r="I76" s="575"/>
      <c r="J76" s="575"/>
      <c r="K76" s="575"/>
      <c r="L76" s="575"/>
      <c r="M76" s="575"/>
      <c r="N76" s="575"/>
      <c r="O76" s="575"/>
      <c r="P76" s="575"/>
      <c r="Q76" s="575"/>
      <c r="R76" s="575"/>
    </row>
    <row r="77" spans="1:23" x14ac:dyDescent="0.2">
      <c r="A77" s="561"/>
      <c r="B77" s="574" t="s">
        <v>313</v>
      </c>
      <c r="C77" s="561"/>
      <c r="D77" s="561"/>
      <c r="E77" s="561"/>
      <c r="F77" s="561"/>
      <c r="G77" s="561"/>
      <c r="H77" s="561"/>
      <c r="I77" s="561"/>
      <c r="J77" s="561"/>
      <c r="K77" s="561"/>
      <c r="L77" s="561"/>
      <c r="M77" s="561"/>
      <c r="N77" s="561"/>
      <c r="O77" s="561"/>
      <c r="P77" s="561"/>
      <c r="Q77" s="561"/>
      <c r="R77" s="561"/>
    </row>
    <row r="78" spans="1:23" x14ac:dyDescent="0.2">
      <c r="A78" s="338"/>
      <c r="B78" s="561" t="s">
        <v>169</v>
      </c>
      <c r="C78" s="338"/>
      <c r="D78" s="338"/>
      <c r="E78" s="338"/>
      <c r="F78" s="338"/>
      <c r="G78" s="338"/>
      <c r="H78" s="338"/>
      <c r="I78" s="338"/>
      <c r="J78" s="338"/>
      <c r="K78" s="338"/>
      <c r="L78" s="338"/>
      <c r="M78" s="338"/>
      <c r="N78" s="338"/>
      <c r="O78" s="338"/>
      <c r="P78" s="338"/>
      <c r="Q78" s="338"/>
      <c r="R78" s="338"/>
    </row>
    <row r="79" spans="1:23" x14ac:dyDescent="0.2">
      <c r="A79" s="338"/>
      <c r="B79" s="561" t="s">
        <v>170</v>
      </c>
      <c r="C79" s="338"/>
      <c r="D79" s="338"/>
      <c r="E79" s="338"/>
      <c r="F79" s="338"/>
      <c r="G79" s="338"/>
      <c r="H79" s="338"/>
      <c r="I79" s="338"/>
      <c r="J79" s="338"/>
      <c r="K79" s="338"/>
      <c r="L79" s="338"/>
      <c r="M79" s="338"/>
      <c r="N79" s="338"/>
      <c r="O79" s="338"/>
      <c r="P79" s="338"/>
      <c r="Q79" s="338"/>
      <c r="R79" s="338"/>
    </row>
    <row r="80" spans="1:23" x14ac:dyDescent="0.2">
      <c r="A80" s="338"/>
      <c r="B80" s="561" t="s">
        <v>171</v>
      </c>
      <c r="C80" s="338"/>
      <c r="D80" s="338"/>
      <c r="E80" s="338"/>
      <c r="F80" s="338"/>
      <c r="G80" s="338"/>
      <c r="H80" s="338"/>
      <c r="I80" s="338"/>
      <c r="J80" s="338"/>
      <c r="K80" s="338"/>
      <c r="L80" s="338"/>
      <c r="M80" s="338"/>
      <c r="N80" s="338"/>
      <c r="O80" s="338"/>
      <c r="P80" s="338"/>
      <c r="Q80" s="338"/>
      <c r="R80" s="338"/>
    </row>
    <row r="81" spans="1:256" x14ac:dyDescent="0.2">
      <c r="A81" s="338"/>
      <c r="B81" s="561"/>
      <c r="C81" s="338"/>
      <c r="D81" s="338"/>
      <c r="E81" s="338"/>
      <c r="F81" s="338"/>
      <c r="G81" s="338"/>
      <c r="H81" s="338"/>
      <c r="I81" s="338"/>
      <c r="J81" s="338"/>
      <c r="K81" s="338"/>
      <c r="L81" s="338"/>
      <c r="M81" s="338"/>
      <c r="N81" s="338"/>
      <c r="O81" s="338"/>
      <c r="P81" s="338"/>
      <c r="Q81" s="338"/>
      <c r="R81" s="338"/>
    </row>
    <row r="82" spans="1:256" x14ac:dyDescent="0.2">
      <c r="A82" s="338"/>
      <c r="B82" s="561" t="s">
        <v>131</v>
      </c>
      <c r="C82" s="338"/>
      <c r="D82" s="338"/>
      <c r="E82" s="1410" t="s">
        <v>133</v>
      </c>
      <c r="F82" s="1410"/>
      <c r="G82" s="1410"/>
      <c r="H82" s="1410"/>
      <c r="I82" s="1410"/>
      <c r="J82" s="1410"/>
      <c r="K82" s="1410"/>
      <c r="L82" s="1410"/>
      <c r="M82" s="1410"/>
      <c r="N82" s="1410"/>
      <c r="O82" s="1410"/>
      <c r="P82" s="1410"/>
      <c r="Q82" s="338"/>
      <c r="R82" s="338"/>
    </row>
    <row r="83" spans="1:256" x14ac:dyDescent="0.2">
      <c r="A83" s="338"/>
      <c r="B83" s="561"/>
      <c r="C83" s="338"/>
      <c r="D83" s="338"/>
      <c r="E83" s="338"/>
      <c r="F83" s="338"/>
      <c r="G83" s="338"/>
      <c r="H83" s="338"/>
      <c r="I83" s="338"/>
      <c r="J83" s="338"/>
      <c r="K83" s="338"/>
      <c r="L83" s="338"/>
      <c r="M83" s="338"/>
      <c r="N83" s="338"/>
      <c r="O83" s="338"/>
      <c r="P83" s="338"/>
      <c r="Q83" s="338"/>
      <c r="R83" s="338"/>
    </row>
    <row r="84" spans="1:256" x14ac:dyDescent="0.2">
      <c r="A84" s="338"/>
      <c r="B84" s="574" t="s">
        <v>314</v>
      </c>
      <c r="C84" s="338"/>
      <c r="D84" s="338"/>
      <c r="E84" s="338"/>
      <c r="F84" s="338"/>
      <c r="G84" s="338"/>
      <c r="H84" s="338"/>
      <c r="I84" s="338"/>
      <c r="J84" s="338"/>
      <c r="K84" s="338"/>
      <c r="L84" s="338"/>
      <c r="M84" s="338"/>
      <c r="N84" s="338"/>
      <c r="O84" s="338"/>
      <c r="P84" s="338"/>
      <c r="Q84" s="338"/>
      <c r="R84" s="338"/>
    </row>
    <row r="85" spans="1:256" x14ac:dyDescent="0.2">
      <c r="A85" s="338"/>
      <c r="B85" s="559" t="s">
        <v>176</v>
      </c>
      <c r="C85" s="338"/>
      <c r="D85" s="338"/>
      <c r="E85" s="338"/>
      <c r="F85" s="338"/>
      <c r="G85" s="338"/>
      <c r="H85" s="338"/>
      <c r="I85" s="338"/>
      <c r="J85" s="338"/>
      <c r="K85" s="338"/>
      <c r="L85" s="338"/>
      <c r="M85" s="338"/>
      <c r="N85" s="338"/>
      <c r="O85" s="338"/>
      <c r="P85" s="338"/>
      <c r="Q85" s="338"/>
      <c r="R85" s="338"/>
    </row>
    <row r="86" spans="1:256" x14ac:dyDescent="0.2">
      <c r="A86" s="338"/>
      <c r="B86" s="561" t="s">
        <v>119</v>
      </c>
      <c r="C86" s="338"/>
      <c r="D86" s="338"/>
      <c r="E86" s="338"/>
      <c r="F86" s="338"/>
      <c r="G86" s="338"/>
      <c r="H86" s="338"/>
      <c r="I86" s="338"/>
      <c r="J86" s="338"/>
      <c r="K86" s="338"/>
      <c r="L86" s="338"/>
      <c r="M86" s="338"/>
      <c r="N86" s="338"/>
      <c r="O86" s="338"/>
      <c r="P86" s="338"/>
      <c r="Q86" s="338"/>
      <c r="R86" s="338"/>
    </row>
    <row r="87" spans="1:256" x14ac:dyDescent="0.2">
      <c r="A87" s="338"/>
      <c r="B87" s="561"/>
      <c r="C87" s="338"/>
      <c r="D87" s="338"/>
      <c r="Q87" s="338"/>
      <c r="R87" s="338"/>
    </row>
    <row r="88" spans="1:256" x14ac:dyDescent="0.2">
      <c r="A88" s="338"/>
      <c r="B88" s="574" t="s">
        <v>129</v>
      </c>
      <c r="C88" s="338"/>
      <c r="D88" s="338"/>
      <c r="E88" s="1410" t="s">
        <v>134</v>
      </c>
      <c r="F88" s="1410"/>
      <c r="G88" s="1410"/>
      <c r="H88" s="1410"/>
      <c r="I88" s="1410"/>
      <c r="J88" s="1410"/>
      <c r="K88" s="1410"/>
      <c r="L88" s="1410"/>
      <c r="M88" s="1410"/>
      <c r="N88" s="1410"/>
      <c r="O88" s="1410"/>
      <c r="P88" s="1410"/>
      <c r="Q88" s="1410"/>
      <c r="R88" s="338"/>
    </row>
    <row r="89" spans="1:256" x14ac:dyDescent="0.2">
      <c r="A89" s="338"/>
      <c r="B89" s="338"/>
      <c r="C89" s="338"/>
      <c r="D89" s="338"/>
      <c r="E89" s="338"/>
      <c r="F89" s="338"/>
      <c r="G89" s="338"/>
      <c r="H89" s="338"/>
      <c r="I89" s="338"/>
      <c r="J89" s="338"/>
      <c r="K89" s="338"/>
      <c r="L89" s="338"/>
      <c r="M89" s="338"/>
      <c r="N89" s="338"/>
      <c r="O89" s="338"/>
      <c r="P89" s="338"/>
      <c r="Q89" s="338"/>
      <c r="R89" s="338"/>
    </row>
    <row r="90" spans="1:256" s="547" customFormat="1" ht="15" x14ac:dyDescent="0.2">
      <c r="A90" s="560"/>
      <c r="B90" s="551" t="s">
        <v>521</v>
      </c>
      <c r="C90" s="560"/>
      <c r="D90" s="560"/>
      <c r="E90" s="560"/>
      <c r="F90" s="560"/>
      <c r="G90" s="560"/>
      <c r="H90" s="560"/>
      <c r="I90" s="560"/>
      <c r="J90" s="560"/>
      <c r="K90" s="560"/>
      <c r="L90" s="560"/>
      <c r="M90" s="560"/>
      <c r="N90" s="560"/>
      <c r="O90" s="560"/>
      <c r="P90" s="560"/>
      <c r="Q90" s="560"/>
      <c r="R90" s="560"/>
      <c r="X90" s="555"/>
      <c r="Y90" s="555"/>
      <c r="Z90" s="555"/>
      <c r="AA90" s="555"/>
    </row>
    <row r="91" spans="1:256" s="338" customFormat="1" ht="12.75" customHeight="1" x14ac:dyDescent="0.2">
      <c r="B91" s="557"/>
      <c r="S91" s="547"/>
      <c r="T91" s="547"/>
      <c r="U91" s="547"/>
      <c r="V91" s="547"/>
      <c r="W91" s="547"/>
      <c r="X91" s="555"/>
      <c r="Y91" s="555"/>
      <c r="Z91" s="555"/>
      <c r="AA91" s="555"/>
      <c r="AB91" s="547"/>
      <c r="AC91" s="547"/>
      <c r="AD91" s="547"/>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7"/>
      <c r="BU91" s="547"/>
      <c r="BV91" s="547"/>
      <c r="BW91" s="547"/>
      <c r="BX91" s="547"/>
      <c r="BY91" s="547"/>
      <c r="BZ91" s="547"/>
      <c r="CA91" s="547"/>
      <c r="CB91" s="547"/>
      <c r="CC91" s="547"/>
      <c r="CD91" s="547"/>
      <c r="CE91" s="547"/>
      <c r="CF91" s="547"/>
      <c r="CG91" s="547"/>
      <c r="CH91" s="547"/>
      <c r="CI91" s="547"/>
      <c r="CJ91" s="547"/>
      <c r="CK91" s="547"/>
      <c r="CL91" s="547"/>
      <c r="CM91" s="547"/>
      <c r="CN91" s="547"/>
      <c r="CO91" s="547"/>
      <c r="CP91" s="547"/>
      <c r="CQ91" s="547"/>
      <c r="CR91" s="547"/>
      <c r="CS91" s="547"/>
      <c r="CT91" s="547"/>
      <c r="CU91" s="547"/>
      <c r="CV91" s="547"/>
      <c r="CW91" s="547"/>
      <c r="CX91" s="547"/>
      <c r="CY91" s="547"/>
      <c r="CZ91" s="547"/>
      <c r="DA91" s="547"/>
      <c r="DB91" s="547"/>
      <c r="DC91" s="547"/>
      <c r="DD91" s="547"/>
      <c r="DE91" s="547"/>
      <c r="DF91" s="547"/>
      <c r="DG91" s="547"/>
      <c r="DH91" s="547"/>
      <c r="DI91" s="547"/>
      <c r="DJ91" s="547"/>
      <c r="DK91" s="547"/>
      <c r="DL91" s="547"/>
      <c r="DM91" s="547"/>
      <c r="DN91" s="547"/>
      <c r="DO91" s="547"/>
      <c r="DP91" s="547"/>
      <c r="DQ91" s="547"/>
      <c r="DR91" s="547"/>
      <c r="DS91" s="547"/>
      <c r="DT91" s="547"/>
      <c r="DU91" s="547"/>
      <c r="DV91" s="547"/>
      <c r="DW91" s="547"/>
      <c r="DX91" s="547"/>
      <c r="DY91" s="547"/>
      <c r="DZ91" s="547"/>
      <c r="EA91" s="547"/>
      <c r="EB91" s="547"/>
      <c r="EC91" s="547"/>
      <c r="ED91" s="547"/>
      <c r="EE91" s="547"/>
      <c r="EF91" s="547"/>
      <c r="EG91" s="547"/>
      <c r="EH91" s="547"/>
      <c r="EI91" s="547"/>
      <c r="EJ91" s="547"/>
      <c r="EK91" s="547"/>
      <c r="EL91" s="547"/>
      <c r="EM91" s="547"/>
      <c r="EN91" s="547"/>
      <c r="EO91" s="547"/>
      <c r="EP91" s="547"/>
      <c r="EQ91" s="547"/>
      <c r="ER91" s="547"/>
      <c r="ES91" s="547"/>
      <c r="ET91" s="547"/>
      <c r="EU91" s="547"/>
      <c r="EV91" s="547"/>
      <c r="EW91" s="547"/>
      <c r="EX91" s="547"/>
      <c r="EY91" s="547"/>
      <c r="EZ91" s="547"/>
      <c r="FA91" s="547"/>
      <c r="FB91" s="547"/>
      <c r="FC91" s="547"/>
      <c r="FD91" s="547"/>
      <c r="FE91" s="547"/>
      <c r="FF91" s="547"/>
      <c r="FG91" s="547"/>
      <c r="FH91" s="547"/>
      <c r="FI91" s="547"/>
      <c r="FJ91" s="547"/>
      <c r="FK91" s="547"/>
      <c r="FL91" s="547"/>
      <c r="FM91" s="547"/>
      <c r="FN91" s="547"/>
      <c r="FO91" s="547"/>
      <c r="FP91" s="547"/>
      <c r="FQ91" s="547"/>
      <c r="FR91" s="547"/>
      <c r="FS91" s="547"/>
      <c r="FT91" s="547"/>
      <c r="FU91" s="547"/>
      <c r="FV91" s="547"/>
      <c r="FW91" s="547"/>
      <c r="FX91" s="547"/>
      <c r="FY91" s="547"/>
      <c r="FZ91" s="547"/>
      <c r="GA91" s="547"/>
      <c r="GB91" s="547"/>
      <c r="GC91" s="547"/>
      <c r="GD91" s="547"/>
      <c r="GE91" s="547"/>
      <c r="GF91" s="547"/>
      <c r="GG91" s="547"/>
      <c r="GH91" s="547"/>
      <c r="GI91" s="547"/>
      <c r="GJ91" s="547"/>
      <c r="GK91" s="547"/>
      <c r="GL91" s="547"/>
      <c r="GM91" s="547"/>
      <c r="GN91" s="547"/>
      <c r="GO91" s="547"/>
      <c r="GP91" s="547"/>
      <c r="GQ91" s="547"/>
      <c r="GR91" s="547"/>
      <c r="GS91" s="547"/>
      <c r="GT91" s="547"/>
      <c r="GU91" s="547"/>
      <c r="GV91" s="547"/>
      <c r="GW91" s="547"/>
      <c r="GX91" s="547"/>
      <c r="GY91" s="547"/>
      <c r="GZ91" s="547"/>
      <c r="HA91" s="547"/>
      <c r="HB91" s="547"/>
      <c r="HC91" s="547"/>
      <c r="HD91" s="547"/>
      <c r="HE91" s="547"/>
      <c r="HF91" s="547"/>
      <c r="HG91" s="547"/>
      <c r="HH91" s="547"/>
      <c r="HI91" s="547"/>
      <c r="HJ91" s="547"/>
      <c r="HK91" s="547"/>
      <c r="HL91" s="547"/>
      <c r="HM91" s="547"/>
      <c r="HN91" s="547"/>
      <c r="HO91" s="547"/>
      <c r="HP91" s="547"/>
      <c r="HQ91" s="547"/>
      <c r="HR91" s="547"/>
      <c r="HS91" s="547"/>
      <c r="HT91" s="547"/>
      <c r="HU91" s="547"/>
      <c r="HV91" s="547"/>
      <c r="HW91" s="547"/>
      <c r="HX91" s="547"/>
      <c r="HY91" s="547"/>
      <c r="HZ91" s="547"/>
      <c r="IA91" s="547"/>
      <c r="IB91" s="547"/>
      <c r="IC91" s="547"/>
      <c r="ID91" s="547"/>
      <c r="IE91" s="547"/>
      <c r="IF91" s="547"/>
      <c r="IG91" s="547"/>
      <c r="IH91" s="547"/>
      <c r="II91" s="547"/>
      <c r="IJ91" s="547"/>
      <c r="IK91" s="547"/>
      <c r="IL91" s="547"/>
      <c r="IM91" s="547"/>
      <c r="IN91" s="547"/>
      <c r="IO91" s="547"/>
      <c r="IP91" s="547"/>
      <c r="IQ91" s="547"/>
      <c r="IR91" s="547"/>
      <c r="IS91" s="547"/>
      <c r="IT91" s="547"/>
      <c r="IU91" s="547"/>
      <c r="IV91" s="547"/>
    </row>
    <row r="92" spans="1:256" s="547" customFormat="1" ht="12" customHeight="1" x14ac:dyDescent="0.2">
      <c r="A92" s="338"/>
      <c r="B92" s="909" t="s">
        <v>743</v>
      </c>
      <c r="C92" s="338"/>
      <c r="D92" s="338"/>
      <c r="E92" s="338"/>
      <c r="F92" s="338"/>
      <c r="G92" s="338"/>
      <c r="H92" s="338"/>
      <c r="I92" s="338"/>
      <c r="J92" s="338"/>
      <c r="K92" s="338"/>
      <c r="L92" s="338"/>
      <c r="M92" s="338"/>
      <c r="N92" s="338"/>
      <c r="O92" s="338"/>
      <c r="P92" s="338"/>
      <c r="Q92" s="338"/>
      <c r="R92" s="338"/>
      <c r="X92" s="555"/>
      <c r="Y92" s="555"/>
      <c r="Z92" s="555"/>
      <c r="AA92" s="555"/>
    </row>
    <row r="93" spans="1:256" s="547" customFormat="1" ht="12" customHeight="1" x14ac:dyDescent="0.2">
      <c r="A93" s="338"/>
      <c r="B93" s="59" t="s">
        <v>744</v>
      </c>
      <c r="C93" s="338"/>
      <c r="D93" s="338"/>
      <c r="E93" s="338"/>
      <c r="F93" s="338"/>
      <c r="G93" s="338"/>
      <c r="H93" s="338"/>
      <c r="I93" s="338"/>
      <c r="J93" s="338"/>
      <c r="K93" s="338"/>
      <c r="L93" s="338"/>
      <c r="M93" s="338"/>
      <c r="N93" s="338"/>
      <c r="O93" s="338"/>
      <c r="P93" s="338"/>
      <c r="Q93" s="338"/>
      <c r="R93" s="338"/>
      <c r="X93" s="555"/>
      <c r="Y93" s="555"/>
      <c r="Z93" s="555"/>
      <c r="AA93" s="555"/>
    </row>
    <row r="94" spans="1:256" s="547" customFormat="1" ht="12" customHeight="1" x14ac:dyDescent="0.2">
      <c r="A94" s="338"/>
      <c r="B94" s="59" t="s">
        <v>745</v>
      </c>
      <c r="C94" s="338"/>
      <c r="D94" s="338"/>
      <c r="E94" s="338"/>
      <c r="F94" s="338"/>
      <c r="G94" s="338"/>
      <c r="H94" s="338"/>
      <c r="I94" s="338"/>
      <c r="J94" s="338"/>
      <c r="K94" s="338"/>
      <c r="L94" s="338"/>
      <c r="M94" s="338"/>
      <c r="N94" s="338"/>
      <c r="O94" s="338"/>
      <c r="P94" s="338"/>
      <c r="Q94" s="338"/>
      <c r="R94" s="338"/>
      <c r="X94" s="555"/>
      <c r="Y94" s="555"/>
      <c r="Z94" s="555"/>
      <c r="AA94" s="555"/>
    </row>
    <row r="95" spans="1:256" s="547" customFormat="1" ht="12" customHeight="1" x14ac:dyDescent="0.2">
      <c r="A95" s="338"/>
      <c r="B95" s="59" t="s">
        <v>748</v>
      </c>
      <c r="C95" s="338"/>
      <c r="D95" s="338"/>
      <c r="E95" s="338"/>
      <c r="F95" s="338"/>
      <c r="G95" s="338"/>
      <c r="H95" s="338"/>
      <c r="I95" s="338"/>
      <c r="J95" s="338"/>
      <c r="K95" s="338"/>
      <c r="L95" s="338"/>
      <c r="M95" s="338"/>
      <c r="N95" s="338"/>
      <c r="O95" s="338"/>
      <c r="P95" s="338"/>
      <c r="Q95" s="338"/>
      <c r="R95" s="338"/>
      <c r="X95" s="555"/>
      <c r="Y95" s="555"/>
      <c r="Z95" s="555"/>
      <c r="AA95" s="555"/>
    </row>
    <row r="96" spans="1:256" s="547" customFormat="1" ht="12" customHeight="1" x14ac:dyDescent="0.2">
      <c r="A96" s="338"/>
      <c r="B96" s="59" t="s">
        <v>746</v>
      </c>
      <c r="C96" s="338"/>
      <c r="D96" s="338"/>
      <c r="E96" s="338"/>
      <c r="F96" s="338"/>
      <c r="G96" s="338"/>
      <c r="H96" s="338"/>
      <c r="I96" s="338"/>
      <c r="J96" s="338"/>
      <c r="K96" s="338"/>
      <c r="L96" s="338"/>
      <c r="M96" s="338"/>
      <c r="N96" s="338"/>
      <c r="O96" s="338"/>
      <c r="P96" s="338"/>
      <c r="Q96" s="338"/>
      <c r="R96" s="338"/>
      <c r="X96" s="555"/>
      <c r="Y96" s="555"/>
      <c r="Z96" s="555"/>
      <c r="AA96" s="555"/>
    </row>
    <row r="97" spans="1:27" s="547" customFormat="1" ht="12" customHeight="1" x14ac:dyDescent="0.2">
      <c r="A97" s="338"/>
      <c r="B97" s="547" t="s">
        <v>747</v>
      </c>
      <c r="C97" s="338"/>
      <c r="D97" s="338"/>
      <c r="E97" s="338"/>
      <c r="F97" s="338"/>
      <c r="G97" s="338"/>
      <c r="H97" s="338"/>
      <c r="I97" s="338"/>
      <c r="J97" s="338"/>
      <c r="K97" s="338"/>
      <c r="L97" s="338"/>
      <c r="M97" s="338"/>
      <c r="N97" s="338"/>
      <c r="O97" s="338"/>
      <c r="P97" s="338"/>
      <c r="Q97" s="338"/>
      <c r="R97" s="338"/>
      <c r="X97" s="555"/>
      <c r="Y97" s="555"/>
      <c r="Z97" s="555"/>
      <c r="AA97" s="555"/>
    </row>
    <row r="98" spans="1:27" s="547" customFormat="1" ht="12" customHeight="1" x14ac:dyDescent="0.2">
      <c r="A98" s="338"/>
      <c r="C98" s="338"/>
      <c r="D98" s="338"/>
      <c r="E98" s="338"/>
      <c r="F98" s="338"/>
      <c r="G98" s="338"/>
      <c r="H98" s="338"/>
      <c r="I98" s="338"/>
      <c r="J98" s="338"/>
      <c r="K98" s="338"/>
      <c r="L98" s="338"/>
      <c r="M98" s="338"/>
      <c r="N98" s="338"/>
      <c r="O98" s="338"/>
      <c r="P98" s="338"/>
      <c r="Q98" s="338"/>
      <c r="R98" s="338"/>
      <c r="X98" s="555"/>
      <c r="Y98" s="555"/>
      <c r="Z98" s="555"/>
      <c r="AA98" s="555"/>
    </row>
    <row r="99" spans="1:27" s="547" customFormat="1" ht="12" customHeight="1" x14ac:dyDescent="0.2">
      <c r="A99" s="338"/>
      <c r="B99" s="547" t="s">
        <v>749</v>
      </c>
      <c r="C99" s="338"/>
      <c r="D99" s="338"/>
      <c r="E99" s="338"/>
      <c r="F99" s="338"/>
      <c r="G99" s="338"/>
      <c r="H99" s="338"/>
      <c r="I99" s="338"/>
      <c r="J99" s="338"/>
      <c r="K99" s="338"/>
      <c r="L99" s="338"/>
      <c r="M99" s="338"/>
      <c r="N99" s="338"/>
      <c r="O99" s="338"/>
      <c r="P99" s="338"/>
      <c r="Q99" s="338"/>
      <c r="R99" s="338"/>
      <c r="X99" s="555"/>
      <c r="Y99" s="555"/>
      <c r="Z99" s="555"/>
      <c r="AA99" s="555"/>
    </row>
    <row r="100" spans="1:27" s="547" customFormat="1" ht="12" customHeight="1" x14ac:dyDescent="0.2">
      <c r="A100" s="338"/>
      <c r="B100" s="547" t="s">
        <v>750</v>
      </c>
      <c r="C100" s="338"/>
      <c r="D100" s="338"/>
      <c r="E100" s="338"/>
      <c r="F100" s="338"/>
      <c r="G100" s="338"/>
      <c r="H100" s="338"/>
      <c r="I100" s="338"/>
      <c r="J100" s="338"/>
      <c r="K100" s="338"/>
      <c r="L100" s="338"/>
      <c r="M100" s="338"/>
      <c r="N100" s="338"/>
      <c r="O100" s="338"/>
      <c r="P100" s="338"/>
      <c r="Q100" s="338"/>
      <c r="R100" s="338"/>
      <c r="X100" s="555"/>
      <c r="Y100" s="555"/>
      <c r="Z100" s="555"/>
      <c r="AA100" s="555"/>
    </row>
    <row r="101" spans="1:27" s="547" customFormat="1" ht="12" customHeight="1" x14ac:dyDescent="0.2">
      <c r="A101" s="338"/>
      <c r="B101" s="547" t="s">
        <v>751</v>
      </c>
      <c r="C101" s="338"/>
      <c r="D101" s="338"/>
      <c r="E101" s="338"/>
      <c r="F101" s="338"/>
      <c r="G101" s="338"/>
      <c r="H101" s="338"/>
      <c r="I101" s="338"/>
      <c r="J101" s="338"/>
      <c r="K101" s="338"/>
      <c r="L101" s="338"/>
      <c r="M101" s="338"/>
      <c r="N101" s="338"/>
      <c r="O101" s="338"/>
      <c r="P101" s="338"/>
      <c r="Q101" s="338"/>
      <c r="R101" s="338"/>
      <c r="X101" s="555"/>
      <c r="Y101" s="555"/>
      <c r="Z101" s="555"/>
      <c r="AA101" s="555"/>
    </row>
    <row r="102" spans="1:27" s="547" customFormat="1" ht="12" customHeight="1" x14ac:dyDescent="0.2">
      <c r="A102" s="338"/>
      <c r="B102" s="547" t="s">
        <v>752</v>
      </c>
      <c r="C102" s="338"/>
      <c r="D102" s="338"/>
      <c r="E102" s="338"/>
      <c r="F102" s="338"/>
      <c r="G102" s="338"/>
      <c r="H102" s="338"/>
      <c r="I102" s="338"/>
      <c r="J102" s="338"/>
      <c r="K102" s="338"/>
      <c r="L102" s="338"/>
      <c r="M102" s="338"/>
      <c r="N102" s="338"/>
      <c r="O102" s="338"/>
      <c r="P102" s="338"/>
      <c r="Q102" s="338"/>
      <c r="R102" s="338"/>
      <c r="X102" s="555"/>
      <c r="Y102" s="555"/>
      <c r="Z102" s="555"/>
      <c r="AA102" s="555"/>
    </row>
    <row r="103" spans="1:27" s="547" customFormat="1" ht="12" customHeight="1" x14ac:dyDescent="0.2">
      <c r="A103" s="338"/>
      <c r="C103" s="338"/>
      <c r="D103" s="338"/>
      <c r="E103" s="338"/>
      <c r="F103" s="338"/>
      <c r="G103" s="338"/>
      <c r="H103" s="338"/>
      <c r="I103" s="338"/>
      <c r="J103" s="338"/>
      <c r="K103" s="338"/>
      <c r="L103" s="338"/>
      <c r="M103" s="338"/>
      <c r="N103" s="338"/>
      <c r="O103" s="338"/>
      <c r="P103" s="338"/>
      <c r="Q103" s="338"/>
      <c r="R103" s="338"/>
      <c r="X103" s="555"/>
      <c r="Y103" s="555"/>
      <c r="Z103" s="555"/>
      <c r="AA103" s="555"/>
    </row>
    <row r="104" spans="1:27" ht="15" customHeight="1" x14ac:dyDescent="0.2">
      <c r="A104" s="550"/>
      <c r="B104" s="551" t="s">
        <v>177</v>
      </c>
      <c r="C104" s="550"/>
      <c r="D104" s="552"/>
      <c r="E104" s="552"/>
      <c r="F104" s="550"/>
      <c r="G104" s="550"/>
      <c r="H104" s="550"/>
      <c r="I104" s="550"/>
      <c r="J104" s="550"/>
      <c r="K104" s="550"/>
      <c r="L104" s="550"/>
      <c r="M104" s="550"/>
      <c r="N104" s="550"/>
      <c r="O104" s="550"/>
      <c r="P104" s="550"/>
      <c r="Q104" s="550"/>
      <c r="R104" s="550"/>
    </row>
    <row r="105" spans="1:27" x14ac:dyDescent="0.2">
      <c r="A105" s="338"/>
      <c r="B105" s="559"/>
      <c r="C105" s="338"/>
      <c r="D105" s="338"/>
      <c r="E105" s="338"/>
      <c r="F105" s="338"/>
      <c r="G105" s="338"/>
      <c r="H105" s="338"/>
      <c r="I105" s="338"/>
      <c r="J105" s="338"/>
      <c r="K105" s="338"/>
      <c r="L105" s="338"/>
      <c r="M105" s="338"/>
      <c r="N105" s="338"/>
      <c r="O105" s="338"/>
      <c r="P105" s="338"/>
      <c r="Q105" s="338"/>
      <c r="R105" s="338"/>
    </row>
    <row r="106" spans="1:27" x14ac:dyDescent="0.2">
      <c r="A106" s="338"/>
      <c r="B106" s="559" t="s">
        <v>181</v>
      </c>
      <c r="C106" s="338"/>
      <c r="D106" s="338"/>
      <c r="E106" s="338"/>
      <c r="F106" s="338"/>
      <c r="G106" s="338"/>
      <c r="H106" s="338"/>
      <c r="I106" s="338"/>
      <c r="J106" s="338"/>
      <c r="K106" s="338"/>
      <c r="L106" s="338"/>
      <c r="M106" s="338"/>
      <c r="N106" s="338"/>
      <c r="O106" s="338"/>
      <c r="P106" s="338"/>
      <c r="Q106" s="338"/>
      <c r="R106" s="338"/>
    </row>
    <row r="107" spans="1:27" x14ac:dyDescent="0.2">
      <c r="A107" s="338"/>
      <c r="B107" s="556" t="s">
        <v>115</v>
      </c>
      <c r="C107" s="338" t="s">
        <v>182</v>
      </c>
      <c r="D107" s="338"/>
      <c r="E107" s="338"/>
      <c r="F107" s="338"/>
      <c r="G107" s="338"/>
      <c r="H107" s="338"/>
      <c r="I107" s="338"/>
      <c r="J107" s="338"/>
      <c r="K107" s="338"/>
      <c r="L107" s="338"/>
      <c r="M107" s="338"/>
      <c r="N107" s="338"/>
      <c r="O107" s="338"/>
      <c r="P107" s="338"/>
      <c r="Q107" s="338"/>
      <c r="R107" s="338"/>
    </row>
    <row r="108" spans="1:27" x14ac:dyDescent="0.2">
      <c r="A108" s="338"/>
      <c r="B108" s="556" t="s">
        <v>115</v>
      </c>
      <c r="C108" s="338" t="s">
        <v>348</v>
      </c>
      <c r="D108" s="338"/>
      <c r="E108" s="338"/>
      <c r="F108" s="338"/>
      <c r="G108" s="338"/>
      <c r="H108" s="338"/>
      <c r="I108" s="338"/>
      <c r="J108" s="338"/>
      <c r="K108" s="338"/>
      <c r="L108" s="338"/>
      <c r="M108" s="338"/>
      <c r="N108" s="338"/>
      <c r="O108" s="338"/>
      <c r="P108" s="338"/>
      <c r="Q108" s="338"/>
      <c r="R108" s="338"/>
    </row>
    <row r="109" spans="1:27" x14ac:dyDescent="0.2">
      <c r="A109" s="338"/>
      <c r="B109" s="556"/>
      <c r="C109" s="338" t="s">
        <v>349</v>
      </c>
      <c r="D109" s="338"/>
      <c r="E109" s="338"/>
      <c r="F109" s="338"/>
      <c r="G109" s="338"/>
      <c r="H109" s="338"/>
      <c r="I109" s="338"/>
      <c r="J109" s="338"/>
      <c r="K109" s="338"/>
      <c r="L109" s="338"/>
      <c r="M109" s="338"/>
      <c r="N109" s="338"/>
      <c r="O109" s="338"/>
      <c r="P109" s="338"/>
      <c r="Q109" s="338"/>
      <c r="R109" s="338"/>
    </row>
    <row r="110" spans="1:27" x14ac:dyDescent="0.2">
      <c r="A110" s="338"/>
      <c r="B110" s="556" t="s">
        <v>115</v>
      </c>
      <c r="C110" s="338" t="s">
        <v>188</v>
      </c>
      <c r="D110" s="338"/>
      <c r="E110" s="338"/>
      <c r="F110" s="338"/>
      <c r="G110" s="338"/>
      <c r="H110" s="338"/>
      <c r="I110" s="338"/>
      <c r="J110" s="338"/>
      <c r="K110" s="338"/>
      <c r="L110" s="338"/>
      <c r="M110" s="338"/>
      <c r="N110" s="338"/>
      <c r="O110" s="338"/>
      <c r="P110" s="338"/>
      <c r="Q110" s="338"/>
      <c r="R110" s="338"/>
    </row>
    <row r="111" spans="1:27" x14ac:dyDescent="0.2">
      <c r="A111" s="338"/>
      <c r="B111" s="556" t="s">
        <v>115</v>
      </c>
      <c r="C111" s="338" t="s">
        <v>246</v>
      </c>
      <c r="D111" s="338"/>
      <c r="E111" s="338"/>
      <c r="F111" s="338"/>
      <c r="G111" s="338"/>
      <c r="H111" s="338"/>
      <c r="I111" s="338"/>
      <c r="J111" s="338"/>
      <c r="K111" s="338"/>
      <c r="L111" s="338"/>
      <c r="M111" s="338"/>
      <c r="N111" s="338"/>
      <c r="O111" s="338"/>
      <c r="P111" s="338"/>
      <c r="Q111" s="338"/>
      <c r="R111" s="338"/>
    </row>
    <row r="112" spans="1:27" x14ac:dyDescent="0.2">
      <c r="A112" s="338"/>
      <c r="B112" s="556"/>
      <c r="C112" s="338"/>
      <c r="D112" s="338"/>
      <c r="E112" s="338"/>
      <c r="F112" s="338"/>
      <c r="G112" s="338"/>
      <c r="H112" s="338"/>
      <c r="I112" s="338"/>
      <c r="J112" s="338"/>
      <c r="K112" s="338"/>
      <c r="L112" s="338"/>
      <c r="M112" s="338"/>
      <c r="N112" s="338"/>
      <c r="O112" s="338"/>
      <c r="P112" s="338"/>
      <c r="Q112" s="338"/>
      <c r="R112" s="338"/>
    </row>
    <row r="113" spans="1:18" x14ac:dyDescent="0.2">
      <c r="A113" s="338"/>
      <c r="B113" s="59" t="s">
        <v>524</v>
      </c>
      <c r="C113" s="338"/>
      <c r="D113" s="338"/>
      <c r="E113" s="338"/>
      <c r="F113" s="338"/>
      <c r="G113" s="338"/>
      <c r="H113" s="338"/>
      <c r="I113" s="338"/>
      <c r="J113" s="338"/>
      <c r="K113" s="338"/>
      <c r="L113" s="338"/>
      <c r="M113" s="338"/>
      <c r="N113" s="338"/>
      <c r="O113" s="338"/>
      <c r="P113" s="338"/>
      <c r="Q113" s="338"/>
      <c r="R113" s="338"/>
    </row>
    <row r="114" spans="1:18" x14ac:dyDescent="0.2">
      <c r="A114" s="338"/>
      <c r="B114" s="908" t="s">
        <v>523</v>
      </c>
      <c r="C114" s="338"/>
      <c r="D114" s="338"/>
      <c r="E114" s="338"/>
      <c r="F114" s="338"/>
      <c r="G114" s="338"/>
      <c r="H114" s="338"/>
      <c r="I114" s="338"/>
      <c r="J114" s="338"/>
      <c r="K114" s="338"/>
      <c r="L114" s="338"/>
      <c r="M114" s="338"/>
      <c r="N114" s="338"/>
      <c r="O114" s="338"/>
      <c r="P114" s="338"/>
      <c r="Q114" s="338"/>
      <c r="R114" s="338"/>
    </row>
    <row r="115" spans="1:18" x14ac:dyDescent="0.2">
      <c r="A115" s="338"/>
      <c r="B115" s="908" t="s">
        <v>522</v>
      </c>
      <c r="C115" s="338"/>
      <c r="D115" s="338"/>
      <c r="E115" s="338"/>
      <c r="F115" s="338"/>
      <c r="G115" s="338"/>
      <c r="H115" s="338"/>
      <c r="I115" s="338"/>
      <c r="J115" s="338"/>
      <c r="K115" s="338"/>
      <c r="L115" s="338"/>
      <c r="M115" s="338"/>
      <c r="N115" s="338"/>
      <c r="O115" s="338"/>
      <c r="P115" s="338"/>
      <c r="Q115" s="338"/>
      <c r="R115" s="338"/>
    </row>
    <row r="116" spans="1:18" x14ac:dyDescent="0.2">
      <c r="A116" s="338"/>
      <c r="B116" s="162"/>
      <c r="C116" s="338"/>
      <c r="D116" s="338"/>
      <c r="E116" s="338"/>
      <c r="F116" s="338"/>
      <c r="G116" s="338"/>
      <c r="H116" s="338"/>
      <c r="I116" s="338"/>
      <c r="J116" s="338"/>
      <c r="K116" s="338"/>
      <c r="L116" s="338"/>
      <c r="M116" s="338"/>
      <c r="N116" s="338"/>
      <c r="O116" s="338"/>
      <c r="P116" s="338"/>
      <c r="Q116" s="338"/>
      <c r="R116" s="338"/>
    </row>
    <row r="117" spans="1:18" ht="15" customHeight="1" x14ac:dyDescent="0.2">
      <c r="A117" s="550"/>
      <c r="B117" s="551" t="s">
        <v>189</v>
      </c>
      <c r="C117" s="550"/>
      <c r="D117" s="552"/>
      <c r="E117" s="552"/>
      <c r="F117" s="550"/>
      <c r="G117" s="550"/>
      <c r="H117" s="550"/>
      <c r="I117" s="550"/>
      <c r="J117" s="550"/>
      <c r="K117" s="550"/>
      <c r="L117" s="550"/>
      <c r="M117" s="550"/>
      <c r="N117" s="550"/>
      <c r="O117" s="550"/>
      <c r="P117" s="550"/>
      <c r="Q117" s="550"/>
      <c r="R117" s="550"/>
    </row>
    <row r="118" spans="1:18" x14ac:dyDescent="0.2">
      <c r="A118" s="338"/>
      <c r="B118" s="573"/>
      <c r="C118" s="338"/>
      <c r="D118" s="338"/>
      <c r="E118" s="338"/>
      <c r="F118" s="338"/>
      <c r="G118" s="338"/>
      <c r="H118" s="338"/>
      <c r="I118" s="338"/>
      <c r="J118" s="338"/>
      <c r="K118" s="338"/>
      <c r="L118" s="338"/>
      <c r="M118" s="338"/>
      <c r="N118" s="338"/>
      <c r="O118" s="338"/>
      <c r="P118" s="338"/>
      <c r="Q118" s="338"/>
      <c r="R118" s="338"/>
    </row>
    <row r="119" spans="1:18" x14ac:dyDescent="0.2">
      <c r="A119" s="338"/>
      <c r="B119" s="338" t="s">
        <v>680</v>
      </c>
      <c r="C119" s="338"/>
      <c r="D119" s="338"/>
      <c r="E119" s="338"/>
      <c r="F119" s="338"/>
      <c r="G119" s="338"/>
      <c r="H119" s="338"/>
      <c r="I119" s="338"/>
      <c r="J119" s="338"/>
      <c r="K119" s="338"/>
      <c r="L119" s="338"/>
      <c r="M119" s="338"/>
      <c r="N119" s="338"/>
      <c r="O119" s="338"/>
      <c r="P119" s="338"/>
      <c r="Q119" s="338"/>
      <c r="R119" s="338"/>
    </row>
    <row r="120" spans="1:18" ht="15" x14ac:dyDescent="0.25">
      <c r="A120" s="338"/>
      <c r="B120" s="572" t="s">
        <v>329</v>
      </c>
      <c r="C120" s="338"/>
      <c r="D120" s="338"/>
      <c r="E120" s="338"/>
      <c r="F120" s="338"/>
      <c r="G120" s="338"/>
      <c r="H120" s="338"/>
      <c r="I120" s="338"/>
      <c r="J120" s="338"/>
      <c r="K120" s="338"/>
      <c r="L120" s="338"/>
      <c r="M120" s="338"/>
      <c r="N120" s="338"/>
      <c r="O120" s="338"/>
      <c r="P120" s="338"/>
      <c r="Q120" s="338"/>
      <c r="R120" s="338"/>
    </row>
    <row r="121" spans="1:18" ht="15" x14ac:dyDescent="0.25">
      <c r="A121" s="338"/>
      <c r="B121" s="566" t="s">
        <v>330</v>
      </c>
      <c r="C121" s="338"/>
      <c r="D121" s="338"/>
      <c r="E121" s="338"/>
      <c r="F121" s="338"/>
      <c r="G121" s="338"/>
      <c r="H121" s="338"/>
      <c r="I121" s="338"/>
      <c r="J121" s="338"/>
      <c r="K121" s="338"/>
      <c r="L121" s="338"/>
      <c r="M121" s="338"/>
      <c r="N121" s="338"/>
      <c r="O121" s="338"/>
      <c r="P121" s="338"/>
      <c r="Q121" s="338"/>
      <c r="R121" s="338"/>
    </row>
    <row r="122" spans="1:18" x14ac:dyDescent="0.2">
      <c r="A122" s="338"/>
      <c r="B122" s="1409" t="s">
        <v>137</v>
      </c>
      <c r="C122" s="1409"/>
      <c r="D122" s="1409"/>
      <c r="E122" s="1409"/>
      <c r="F122" s="1409"/>
      <c r="G122" s="1409"/>
      <c r="H122" s="1409"/>
      <c r="I122" s="1409"/>
      <c r="J122" s="1409"/>
      <c r="K122" s="338"/>
      <c r="L122" s="338"/>
      <c r="M122" s="338"/>
      <c r="N122" s="338"/>
      <c r="O122" s="338"/>
      <c r="P122" s="338"/>
      <c r="Q122" s="338"/>
      <c r="R122" s="338"/>
    </row>
    <row r="123" spans="1:18" x14ac:dyDescent="0.2">
      <c r="A123" s="338"/>
      <c r="B123" s="163"/>
      <c r="C123" s="338"/>
      <c r="D123" s="338"/>
      <c r="E123" s="338"/>
      <c r="F123" s="338"/>
      <c r="G123" s="338"/>
      <c r="H123" s="338"/>
      <c r="I123" s="338"/>
      <c r="J123" s="338"/>
      <c r="K123" s="338"/>
      <c r="L123" s="338"/>
      <c r="M123" s="338"/>
      <c r="N123" s="338"/>
      <c r="O123" s="338"/>
      <c r="P123" s="338"/>
      <c r="Q123" s="338"/>
      <c r="R123" s="338"/>
    </row>
    <row r="124" spans="1:18" x14ac:dyDescent="0.2">
      <c r="A124" s="338"/>
      <c r="B124" s="571" t="s">
        <v>172</v>
      </c>
      <c r="C124" s="338"/>
      <c r="D124" s="338"/>
      <c r="E124" s="338"/>
      <c r="F124" s="338"/>
      <c r="G124" s="338"/>
      <c r="H124" s="338"/>
      <c r="I124" s="338"/>
      <c r="J124" s="338"/>
      <c r="K124" s="338"/>
      <c r="L124" s="338"/>
      <c r="M124" s="338"/>
      <c r="N124" s="338"/>
      <c r="O124" s="338"/>
      <c r="P124" s="338"/>
      <c r="Q124" s="338"/>
      <c r="R124" s="338"/>
    </row>
    <row r="125" spans="1:18" x14ac:dyDescent="0.2">
      <c r="A125" s="338"/>
      <c r="B125" s="164" t="s">
        <v>467</v>
      </c>
      <c r="C125" s="338"/>
      <c r="D125" s="338"/>
      <c r="E125" s="338"/>
      <c r="F125" s="338"/>
      <c r="G125" s="338"/>
      <c r="H125" s="338"/>
      <c r="I125" s="338"/>
      <c r="J125" s="338"/>
      <c r="K125" s="338"/>
      <c r="L125" s="338"/>
      <c r="M125" s="338"/>
      <c r="N125" s="338"/>
      <c r="O125" s="338"/>
      <c r="P125" s="338"/>
      <c r="Q125" s="338"/>
      <c r="R125" s="338"/>
    </row>
    <row r="126" spans="1:18" x14ac:dyDescent="0.2">
      <c r="A126" s="338"/>
      <c r="B126" s="164" t="s">
        <v>173</v>
      </c>
      <c r="C126" s="338"/>
      <c r="D126" s="338"/>
      <c r="E126" s="338"/>
      <c r="F126" s="338"/>
      <c r="G126" s="338"/>
      <c r="H126" s="338"/>
      <c r="I126" s="338"/>
      <c r="J126" s="338"/>
      <c r="K126" s="338"/>
      <c r="L126" s="338"/>
      <c r="M126" s="338"/>
      <c r="N126" s="338"/>
      <c r="O126" s="338"/>
      <c r="P126" s="338"/>
      <c r="Q126" s="338"/>
      <c r="R126" s="338"/>
    </row>
    <row r="127" spans="1:18" x14ac:dyDescent="0.2">
      <c r="A127" s="338"/>
      <c r="B127" s="164" t="s">
        <v>466</v>
      </c>
      <c r="C127" s="338"/>
      <c r="D127" s="338"/>
      <c r="E127" s="338"/>
      <c r="F127" s="338"/>
      <c r="G127" s="338"/>
      <c r="H127" s="338"/>
      <c r="I127" s="338"/>
      <c r="J127" s="338"/>
      <c r="K127" s="338"/>
      <c r="L127" s="338"/>
      <c r="M127" s="338"/>
      <c r="N127" s="338"/>
      <c r="O127" s="338"/>
      <c r="P127" s="338"/>
      <c r="Q127" s="338"/>
      <c r="R127" s="338"/>
    </row>
    <row r="128" spans="1:18" x14ac:dyDescent="0.2">
      <c r="A128" s="338"/>
      <c r="B128" s="338"/>
      <c r="C128" s="338"/>
      <c r="D128" s="338"/>
      <c r="E128" s="338"/>
      <c r="F128" s="338"/>
      <c r="G128" s="338"/>
      <c r="H128" s="338"/>
      <c r="I128" s="338"/>
      <c r="J128" s="338"/>
      <c r="K128" s="338"/>
      <c r="L128" s="338"/>
      <c r="M128" s="338"/>
      <c r="N128" s="338"/>
      <c r="O128" s="338"/>
      <c r="P128" s="338"/>
      <c r="Q128" s="338"/>
      <c r="R128" s="338"/>
    </row>
    <row r="129" spans="1:40" ht="15" customHeight="1" x14ac:dyDescent="0.2">
      <c r="A129" s="550"/>
      <c r="B129" s="551" t="s">
        <v>127</v>
      </c>
      <c r="C129" s="550"/>
      <c r="D129" s="552"/>
      <c r="E129" s="552"/>
      <c r="F129" s="550"/>
      <c r="G129" s="550"/>
      <c r="H129" s="550"/>
      <c r="I129" s="550"/>
      <c r="J129" s="550"/>
      <c r="K129" s="550"/>
      <c r="L129" s="550"/>
      <c r="M129" s="550"/>
      <c r="N129" s="550"/>
      <c r="O129" s="550"/>
      <c r="P129" s="550"/>
      <c r="Q129" s="550"/>
      <c r="R129" s="550"/>
    </row>
    <row r="130" spans="1:40" s="547" customFormat="1" ht="12.75" customHeight="1" x14ac:dyDescent="0.2">
      <c r="A130" s="557"/>
      <c r="B130" s="557"/>
      <c r="C130" s="557"/>
      <c r="D130" s="557"/>
      <c r="E130" s="557"/>
      <c r="F130" s="557"/>
      <c r="G130" s="557"/>
      <c r="H130" s="557"/>
      <c r="I130" s="557"/>
      <c r="J130" s="557"/>
      <c r="K130" s="557"/>
      <c r="L130" s="557"/>
      <c r="M130" s="557"/>
      <c r="N130" s="557"/>
      <c r="O130" s="557"/>
      <c r="P130" s="557"/>
      <c r="Q130" s="557"/>
      <c r="R130" s="557"/>
    </row>
    <row r="131" spans="1:40" s="547" customFormat="1" ht="12.75" customHeight="1" x14ac:dyDescent="0.2">
      <c r="A131" s="557"/>
      <c r="B131" s="557"/>
      <c r="C131" s="557"/>
      <c r="D131" s="557"/>
      <c r="E131" s="557"/>
      <c r="F131" s="557"/>
      <c r="G131" s="557"/>
      <c r="H131" s="557"/>
      <c r="I131" s="557"/>
      <c r="J131" s="557"/>
      <c r="K131" s="557"/>
      <c r="L131" s="557"/>
      <c r="M131" s="557"/>
      <c r="N131" s="557"/>
      <c r="O131" s="557"/>
      <c r="P131" s="557"/>
      <c r="Q131" s="557"/>
      <c r="R131" s="557"/>
    </row>
    <row r="132" spans="1:40" s="547" customFormat="1" ht="12.75" customHeight="1" x14ac:dyDescent="0.2">
      <c r="A132" s="568"/>
      <c r="B132" s="568"/>
      <c r="C132" s="568"/>
      <c r="D132" s="568"/>
      <c r="E132" s="568"/>
      <c r="F132" s="568"/>
      <c r="G132" s="568"/>
      <c r="H132" s="568"/>
      <c r="I132" s="568"/>
      <c r="J132" s="568"/>
      <c r="K132" s="568"/>
      <c r="L132" s="568"/>
      <c r="M132" s="568"/>
      <c r="N132" s="568"/>
      <c r="O132" s="568"/>
      <c r="P132" s="568"/>
      <c r="Q132" s="568"/>
      <c r="R132" s="568"/>
    </row>
    <row r="133" spans="1:40" s="547" customFormat="1" x14ac:dyDescent="0.2">
      <c r="X133" s="555"/>
      <c r="Y133" s="555"/>
      <c r="Z133" s="555"/>
      <c r="AA133" s="555"/>
      <c r="AB133" s="555"/>
      <c r="AC133" s="555"/>
      <c r="AD133" s="555"/>
      <c r="AE133" s="555"/>
      <c r="AF133" s="555"/>
      <c r="AG133" s="555"/>
      <c r="AH133" s="555"/>
      <c r="AI133" s="555"/>
      <c r="AJ133" s="555"/>
      <c r="AK133" s="555"/>
      <c r="AL133" s="555"/>
      <c r="AM133" s="555"/>
      <c r="AN133" s="555"/>
    </row>
    <row r="134" spans="1:40" s="547" customFormat="1" x14ac:dyDescent="0.2">
      <c r="X134" s="555"/>
      <c r="Y134" s="555"/>
      <c r="Z134" s="555"/>
      <c r="AA134" s="555"/>
      <c r="AB134" s="555"/>
      <c r="AC134" s="555"/>
      <c r="AD134" s="555"/>
      <c r="AE134" s="555"/>
      <c r="AF134" s="555"/>
      <c r="AG134" s="555"/>
      <c r="AH134" s="555"/>
      <c r="AI134" s="555"/>
      <c r="AJ134" s="555"/>
      <c r="AK134" s="555"/>
      <c r="AL134" s="555"/>
      <c r="AM134" s="555"/>
      <c r="AN134" s="555"/>
    </row>
    <row r="135" spans="1:40" s="547" customFormat="1" x14ac:dyDescent="0.2">
      <c r="X135" s="555"/>
      <c r="Y135" s="555"/>
      <c r="Z135" s="555"/>
      <c r="AA135" s="555"/>
      <c r="AB135" s="555"/>
      <c r="AC135" s="555"/>
      <c r="AD135" s="555"/>
      <c r="AE135" s="555"/>
      <c r="AF135" s="555"/>
      <c r="AG135" s="555"/>
      <c r="AH135" s="555"/>
      <c r="AI135" s="555"/>
      <c r="AJ135" s="555"/>
      <c r="AK135" s="555"/>
      <c r="AL135" s="555"/>
      <c r="AM135" s="555"/>
      <c r="AN135" s="555"/>
    </row>
  </sheetData>
  <sheetProtection algorithmName="SHA-512" hashValue="tt5t6Kyi3Ln2CcmdKXsPWYAJwmoY0GabQ8bU/XDT//2RnvJJ9bX8Lt/NL7e4grAbWL0oTuVHdCs0Fe1GrsvtHw==" saltValue="tI0FftFF+JNrGch3yfUTZg==" spinCount="100000" sheet="1" objects="1" scenarios="1"/>
  <mergeCells count="7">
    <mergeCell ref="B122:J122"/>
    <mergeCell ref="E62:P62"/>
    <mergeCell ref="E42:Q42"/>
    <mergeCell ref="E52:N52"/>
    <mergeCell ref="E75:P75"/>
    <mergeCell ref="E82:P82"/>
    <mergeCell ref="E88:Q88"/>
  </mergeCells>
  <hyperlinks>
    <hyperlink ref="B122" r:id="rId1" xr:uid="{00000000-0004-0000-0500-000000000000}"/>
    <hyperlink ref="E75" r:id="rId2" xr:uid="{00000000-0004-0000-0500-000001000000}"/>
    <hyperlink ref="E82" r:id="rId3" xr:uid="{00000000-0004-0000-0500-000002000000}"/>
    <hyperlink ref="E88" r:id="rId4" xr:uid="{00000000-0004-0000-0500-000003000000}"/>
    <hyperlink ref="E42" r:id="rId5" xr:uid="{00000000-0004-0000-0500-000004000000}"/>
    <hyperlink ref="E62" r:id="rId6" xr:uid="{00000000-0004-0000-0500-000005000000}"/>
    <hyperlink ref="E45" r:id="rId7" display="Loonkosten plus vaste-opslag-systematiek | RVO.nl" xr:uid="{00000000-0004-0000-0500-000006000000}"/>
    <hyperlink ref="E52:N52" r:id="rId8" display="Subsidiespelregels ministerie van Economische Zaken en Klimaat | RVO.nl" xr:uid="{00000000-0004-0000-0500-000007000000}"/>
  </hyperlinks>
  <pageMargins left="0.23622047244094491" right="0.23622047244094491" top="0.74803149606299213" bottom="0.74803149606299213" header="0.31496062992125984" footer="0.31496062992125984"/>
  <pageSetup paperSize="9" scale="45" orientation="portrait" r:id="rId9"/>
  <headerFooter alignWithMargins="0"/>
  <drawing r:id="rId1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14"/>
  <dimension ref="A1:Q76"/>
  <sheetViews>
    <sheetView zoomScale="90" zoomScaleNormal="90" workbookViewId="0">
      <pane xSplit="5" ySplit="1" topLeftCell="F2" activePane="bottomRight" state="frozen"/>
      <selection pane="topRight" activeCell="G1" sqref="G1"/>
      <selection pane="bottomLeft" activeCell="A2" sqref="A2"/>
      <selection pane="bottomRight" activeCell="A7" sqref="A7"/>
    </sheetView>
  </sheetViews>
  <sheetFormatPr defaultColWidth="9.140625" defaultRowHeight="12.75" x14ac:dyDescent="0.2"/>
  <cols>
    <col min="1" max="1" width="12.42578125" style="101" customWidth="1"/>
    <col min="2" max="2" width="11" style="62" customWidth="1"/>
    <col min="3" max="3" width="29.140625" style="62" customWidth="1"/>
    <col min="4" max="4" width="27.42578125" style="96" customWidth="1"/>
    <col min="5" max="5" width="16.5703125" style="62" customWidth="1"/>
    <col min="6" max="9" width="11" style="62" customWidth="1"/>
    <col min="10" max="10" width="12.7109375" style="62" customWidth="1"/>
    <col min="11" max="12" width="11" style="62" customWidth="1"/>
    <col min="13" max="13" width="13.5703125" style="62" customWidth="1"/>
    <col min="14" max="14" width="15.42578125" style="62" customWidth="1"/>
    <col min="15" max="15" width="26.85546875" style="62" bestFit="1" customWidth="1"/>
    <col min="16" max="16" width="19.28515625" style="96" customWidth="1"/>
    <col min="17" max="17" width="23.140625" style="62" customWidth="1"/>
    <col min="18" max="16384" width="9.140625" style="62"/>
  </cols>
  <sheetData>
    <row r="1" spans="1:17" ht="15" x14ac:dyDescent="0.25">
      <c r="A1" s="99" t="s">
        <v>143</v>
      </c>
      <c r="B1" s="61" t="s">
        <v>83</v>
      </c>
      <c r="C1" s="61" t="s">
        <v>84</v>
      </c>
      <c r="D1" s="1344" t="s">
        <v>85</v>
      </c>
      <c r="E1" s="61" t="s">
        <v>86</v>
      </c>
      <c r="F1" s="64" t="s">
        <v>2</v>
      </c>
      <c r="G1" s="64" t="s">
        <v>6</v>
      </c>
      <c r="H1" s="64" t="s">
        <v>7</v>
      </c>
      <c r="I1" s="64" t="s">
        <v>8</v>
      </c>
      <c r="J1" s="61" t="s">
        <v>141</v>
      </c>
      <c r="K1" s="66" t="s">
        <v>122</v>
      </c>
      <c r="L1" s="65" t="s">
        <v>121</v>
      </c>
      <c r="M1" s="65" t="s">
        <v>125</v>
      </c>
      <c r="N1" s="65" t="s">
        <v>123</v>
      </c>
      <c r="O1" s="61" t="s">
        <v>124</v>
      </c>
      <c r="P1" s="95" t="s">
        <v>146</v>
      </c>
      <c r="Q1" s="68" t="s">
        <v>126</v>
      </c>
    </row>
    <row r="2" spans="1:17" x14ac:dyDescent="0.2">
      <c r="A2" s="340">
        <v>0</v>
      </c>
      <c r="B2" s="1343">
        <f>Project!$B$17</f>
        <v>0</v>
      </c>
      <c r="C2" s="1343" t="str">
        <f>Project!$B$14</f>
        <v>[Dit veld wordt door RVO ingevuld]</v>
      </c>
      <c r="D2" s="1343">
        <f>Project!$B$24</f>
        <v>0</v>
      </c>
      <c r="E2" s="314" t="s">
        <v>3</v>
      </c>
      <c r="F2" s="314"/>
      <c r="G2" s="314"/>
      <c r="H2" s="314"/>
      <c r="I2" s="314"/>
      <c r="J2" s="314"/>
      <c r="K2" s="314"/>
      <c r="L2" s="314"/>
      <c r="M2" s="314"/>
      <c r="N2" s="314"/>
      <c r="O2" s="314"/>
      <c r="P2" s="1345"/>
    </row>
    <row r="3" spans="1:17" x14ac:dyDescent="0.2">
      <c r="A3" s="100">
        <f>A2</f>
        <v>0</v>
      </c>
      <c r="B3" s="1343">
        <f>Project!$B$17</f>
        <v>0</v>
      </c>
      <c r="C3" s="1343" t="str">
        <f>Project!$B$14</f>
        <v>[Dit veld wordt door RVO ingevuld]</v>
      </c>
      <c r="D3" s="1343">
        <f>Project!$B$24</f>
        <v>0</v>
      </c>
      <c r="E3" s="315" t="s">
        <v>4</v>
      </c>
      <c r="F3" s="1345"/>
      <c r="G3" s="1345"/>
      <c r="H3" s="1345"/>
      <c r="I3" s="1345"/>
      <c r="J3" s="1345"/>
      <c r="K3" s="1345"/>
      <c r="L3" s="1345"/>
      <c r="M3" s="1345"/>
      <c r="N3" s="1345"/>
      <c r="O3" s="1345"/>
      <c r="P3" s="1345"/>
      <c r="Q3" s="67" t="s">
        <v>411</v>
      </c>
    </row>
    <row r="4" spans="1:17" x14ac:dyDescent="0.2">
      <c r="A4" s="100">
        <f>A2</f>
        <v>0</v>
      </c>
      <c r="B4" s="1343">
        <f>Project!$B$17</f>
        <v>0</v>
      </c>
      <c r="C4" s="1343" t="str">
        <f>Project!$B$14</f>
        <v>[Dit veld wordt door RVO ingevuld]</v>
      </c>
      <c r="D4" s="1343">
        <f>Project!$B$24</f>
        <v>0</v>
      </c>
      <c r="E4" s="60" t="s">
        <v>5</v>
      </c>
      <c r="F4" s="62">
        <f>SUMIF('Pilot P'!$K$21:$K$56,"EO",'Pilot P'!$L$21:$L$56)</f>
        <v>0</v>
      </c>
      <c r="G4" s="62">
        <f>SUMIF('Pilot P'!$K$62:$K$83,"EO",'Pilot P'!$L$62:$L$83)</f>
        <v>0</v>
      </c>
      <c r="I4" s="62">
        <f>SUMIF('Pilot P'!$K$90:$K$151,"EO",'Pilot P'!$L$90:$L$151)</f>
        <v>0</v>
      </c>
      <c r="M4" s="62">
        <f>Financiering!AB70</f>
        <v>0</v>
      </c>
      <c r="N4" s="62">
        <f>Financiering!AC70</f>
        <v>0</v>
      </c>
      <c r="O4" s="62">
        <f ca="1">Financiering!$O$7</f>
        <v>0</v>
      </c>
      <c r="P4" s="62" t="str">
        <f>Project!$C$24</f>
        <v>&lt;maak een keuze&gt;</v>
      </c>
      <c r="Q4" s="67" t="s">
        <v>410</v>
      </c>
    </row>
    <row r="5" spans="1:17" x14ac:dyDescent="0.2">
      <c r="A5" s="100">
        <f>A2</f>
        <v>0</v>
      </c>
      <c r="B5" s="1343">
        <f>Project!$B$17</f>
        <v>0</v>
      </c>
      <c r="C5" s="1343" t="str">
        <f>Project!$B$14</f>
        <v>[Dit veld wordt door RVO ingevuld]</v>
      </c>
      <c r="D5" s="1343">
        <f>Project!$B$24</f>
        <v>0</v>
      </c>
      <c r="E5" s="60" t="s">
        <v>74</v>
      </c>
      <c r="K5" s="62">
        <f>Financiering!AF7</f>
        <v>0</v>
      </c>
      <c r="L5" s="62">
        <f ca="1">Financiering!I7+Financiering!J7</f>
        <v>0</v>
      </c>
      <c r="O5" s="62">
        <f ca="1">Financiering!$Q$7+Financiering!$S$7</f>
        <v>0</v>
      </c>
      <c r="P5" s="62" t="str">
        <f>Project!$C$24</f>
        <v>&lt;maak een keuze&gt;</v>
      </c>
      <c r="Q5" s="67" t="s">
        <v>142</v>
      </c>
    </row>
    <row r="6" spans="1:17" x14ac:dyDescent="0.2">
      <c r="A6" s="987"/>
      <c r="B6" s="1343">
        <f>Project!$B$17</f>
        <v>0</v>
      </c>
      <c r="C6" s="1343" t="str">
        <f>Project!$B$14</f>
        <v>[Dit veld wordt door RVO ingevuld]</v>
      </c>
      <c r="D6" s="1343">
        <f>Project!$B$24</f>
        <v>0</v>
      </c>
      <c r="E6" s="63" t="s">
        <v>516</v>
      </c>
      <c r="F6" s="63">
        <f>SUMIF('Pilot P'!$K$21:$K$56,"RI",'Pilot P'!$L$21:$L$56)</f>
        <v>0</v>
      </c>
      <c r="G6" s="63">
        <f>SUMIF('Pilot P'!$K$62:$K$83,"RI",'Pilot P'!$L$62:$L$83)</f>
        <v>0</v>
      </c>
      <c r="H6" s="63"/>
      <c r="I6" s="63">
        <f>SUMIF('Pilot P'!$K$90:$K$151,"RI",'Pilot P'!$L$90:$L$151)</f>
        <v>0</v>
      </c>
      <c r="J6" s="63"/>
      <c r="K6" s="63"/>
      <c r="L6" s="63"/>
      <c r="M6" s="63"/>
      <c r="N6" s="63"/>
      <c r="O6" s="63"/>
      <c r="P6" s="63"/>
      <c r="Q6" s="67"/>
    </row>
    <row r="7" spans="1:17" x14ac:dyDescent="0.2">
      <c r="A7" s="340">
        <v>0</v>
      </c>
      <c r="B7" s="1343">
        <f>Project!$B$17</f>
        <v>0</v>
      </c>
      <c r="C7" s="1343" t="str">
        <f>Project!$B$14</f>
        <v>[Dit veld wordt door RVO ingevuld]</v>
      </c>
      <c r="D7" s="1343">
        <f>Project!$B$25</f>
        <v>0</v>
      </c>
      <c r="E7" s="314" t="s">
        <v>3</v>
      </c>
      <c r="F7" s="314"/>
      <c r="G7" s="314"/>
      <c r="H7" s="314"/>
      <c r="I7" s="314"/>
      <c r="J7" s="314"/>
      <c r="K7" s="314"/>
      <c r="L7" s="314"/>
      <c r="M7" s="314"/>
      <c r="N7" s="314"/>
      <c r="O7" s="314"/>
      <c r="P7" s="314"/>
    </row>
    <row r="8" spans="1:17" x14ac:dyDescent="0.2">
      <c r="A8" s="100">
        <f>A7</f>
        <v>0</v>
      </c>
      <c r="B8" s="1343">
        <f>Project!$B$17</f>
        <v>0</v>
      </c>
      <c r="C8" s="1343" t="str">
        <f>Project!$B$14</f>
        <v>[Dit veld wordt door RVO ingevuld]</v>
      </c>
      <c r="D8" s="1343">
        <f>Project!$B$25</f>
        <v>0</v>
      </c>
      <c r="E8" s="315" t="s">
        <v>4</v>
      </c>
      <c r="F8" s="1345"/>
      <c r="G8" s="1345"/>
      <c r="H8" s="1345"/>
      <c r="I8" s="1345"/>
      <c r="J8" s="1345"/>
      <c r="K8" s="1345"/>
      <c r="L8" s="1345"/>
      <c r="M8" s="1345"/>
      <c r="N8" s="1345"/>
      <c r="O8" s="1345"/>
      <c r="P8" s="1345"/>
    </row>
    <row r="9" spans="1:17" x14ac:dyDescent="0.2">
      <c r="A9" s="100">
        <f>A7</f>
        <v>0</v>
      </c>
      <c r="B9" s="1343">
        <f>Project!$B$17</f>
        <v>0</v>
      </c>
      <c r="C9" s="1343" t="str">
        <f>Project!$B$14</f>
        <v>[Dit veld wordt door RVO ingevuld]</v>
      </c>
      <c r="D9" s="1343">
        <f>Project!$B$25</f>
        <v>0</v>
      </c>
      <c r="E9" s="60" t="s">
        <v>5</v>
      </c>
      <c r="F9" s="62">
        <f>SUMIF('Pilot D1'!$K$21:$K$56,"EO",'Pilot D1'!$L$21:$L$56)</f>
        <v>0</v>
      </c>
      <c r="G9" s="62">
        <f>SUMIF('Pilot D1'!$K$62:$K$83,"EO",'Pilot D1'!$L$62:$L$83)</f>
        <v>0</v>
      </c>
      <c r="I9" s="62">
        <f>SUMIF('Pilot D1'!$K$90:$K$151,"EO",'Pilot D1'!$L$90:$L$151)</f>
        <v>0</v>
      </c>
      <c r="M9" s="62">
        <f>Financiering!AB71</f>
        <v>0</v>
      </c>
      <c r="N9" s="62">
        <f>Financiering!AC71</f>
        <v>0</v>
      </c>
      <c r="O9" s="62">
        <f ca="1">Financiering!$O$8</f>
        <v>0</v>
      </c>
      <c r="P9" s="62" t="str">
        <f>Project!$C$25</f>
        <v>&lt;maak een keuze&gt;</v>
      </c>
    </row>
    <row r="10" spans="1:17" x14ac:dyDescent="0.2">
      <c r="A10" s="100">
        <f>A7</f>
        <v>0</v>
      </c>
      <c r="B10" s="1343">
        <f>Project!$B$17</f>
        <v>0</v>
      </c>
      <c r="C10" s="1343" t="str">
        <f>Project!$B$14</f>
        <v>[Dit veld wordt door RVO ingevuld]</v>
      </c>
      <c r="D10" s="1343">
        <f>Project!$B$25</f>
        <v>0</v>
      </c>
      <c r="E10" s="60" t="s">
        <v>74</v>
      </c>
      <c r="K10" s="62">
        <f>Financiering!AF8</f>
        <v>0</v>
      </c>
      <c r="L10" s="62">
        <f ca="1">Financiering!I8+Financiering!J8</f>
        <v>0</v>
      </c>
      <c r="O10" s="62">
        <f ca="1">Financiering!$Q$8+Financiering!$S$8</f>
        <v>0</v>
      </c>
      <c r="P10" s="62" t="str">
        <f>Project!$C$25</f>
        <v>&lt;maak een keuze&gt;</v>
      </c>
    </row>
    <row r="11" spans="1:17" x14ac:dyDescent="0.2">
      <c r="A11" s="987"/>
      <c r="B11" s="1343">
        <f>Project!$B$17</f>
        <v>0</v>
      </c>
      <c r="C11" s="1343" t="str">
        <f>Project!$B$14</f>
        <v>[Dit veld wordt door RVO ingevuld]</v>
      </c>
      <c r="D11" s="1343">
        <f>Project!$B$25</f>
        <v>0</v>
      </c>
      <c r="E11" s="63" t="s">
        <v>516</v>
      </c>
      <c r="F11" s="63">
        <f>SUMIF('Pilot D1'!$K$21:$K$56,"RI",'Pilot D1'!$L$21:$L$56)</f>
        <v>0</v>
      </c>
      <c r="G11" s="63">
        <f>SUMIF('Pilot D1'!$K$62:$K$83,"RI",'Pilot D1'!$L$62:$L$83)</f>
        <v>0</v>
      </c>
      <c r="H11" s="63"/>
      <c r="I11" s="63">
        <f>SUMIF('Pilot D1'!$K$90:$K$151,"RI",'Pilot D1'!$L$90:$L$151)</f>
        <v>0</v>
      </c>
      <c r="J11" s="63"/>
      <c r="K11" s="63"/>
      <c r="L11" s="63"/>
      <c r="M11" s="63"/>
      <c r="N11" s="63"/>
      <c r="O11" s="63"/>
      <c r="P11" s="63"/>
      <c r="Q11" s="67"/>
    </row>
    <row r="12" spans="1:17" x14ac:dyDescent="0.2">
      <c r="A12" s="340">
        <v>0</v>
      </c>
      <c r="B12" s="1343">
        <f>Project!$B$17</f>
        <v>0</v>
      </c>
      <c r="C12" s="1343" t="str">
        <f>Project!$B$14</f>
        <v>[Dit veld wordt door RVO ingevuld]</v>
      </c>
      <c r="D12" s="1343">
        <f>Project!$B$26</f>
        <v>0</v>
      </c>
      <c r="E12" s="314" t="s">
        <v>3</v>
      </c>
      <c r="F12" s="314"/>
      <c r="G12" s="314"/>
      <c r="H12" s="314"/>
      <c r="I12" s="314"/>
      <c r="J12" s="314"/>
      <c r="K12" s="314"/>
      <c r="L12" s="314"/>
      <c r="M12" s="314"/>
      <c r="N12" s="314"/>
      <c r="O12" s="314"/>
      <c r="P12" s="1345"/>
    </row>
    <row r="13" spans="1:17" x14ac:dyDescent="0.2">
      <c r="A13" s="100">
        <f>A12</f>
        <v>0</v>
      </c>
      <c r="B13" s="1343">
        <f>Project!$B$17</f>
        <v>0</v>
      </c>
      <c r="C13" s="1343" t="str">
        <f>Project!$B$14</f>
        <v>[Dit veld wordt door RVO ingevuld]</v>
      </c>
      <c r="D13" s="1343">
        <f>Project!$B$26</f>
        <v>0</v>
      </c>
      <c r="E13" s="315" t="s">
        <v>4</v>
      </c>
      <c r="F13" s="1345"/>
      <c r="G13" s="1345"/>
      <c r="H13" s="1345"/>
      <c r="I13" s="1345"/>
      <c r="J13" s="1345"/>
      <c r="K13" s="1345"/>
      <c r="L13" s="1345"/>
      <c r="M13" s="1345"/>
      <c r="N13" s="1345"/>
      <c r="O13" s="1345"/>
      <c r="P13" s="1345"/>
    </row>
    <row r="14" spans="1:17" x14ac:dyDescent="0.2">
      <c r="A14" s="100">
        <f>A12</f>
        <v>0</v>
      </c>
      <c r="B14" s="1343">
        <f>Project!$B$17</f>
        <v>0</v>
      </c>
      <c r="C14" s="1343" t="str">
        <f>Project!$B$14</f>
        <v>[Dit veld wordt door RVO ingevuld]</v>
      </c>
      <c r="D14" s="1343">
        <f>Project!$B$26</f>
        <v>0</v>
      </c>
      <c r="E14" s="60" t="s">
        <v>5</v>
      </c>
      <c r="F14" s="62">
        <f>SUMIF('Pilot D2'!$K$21:$K$56,"EO",'Pilot D2'!$L$21:$L$56)</f>
        <v>0</v>
      </c>
      <c r="G14" s="62">
        <f>SUMIF('Pilot D2'!$K$62:$K$83,"EO",'Pilot D2'!$L$62:$L$83)</f>
        <v>0</v>
      </c>
      <c r="I14" s="62">
        <f>SUMIF('Pilot D2'!$K$90:$K$151,"EO",'Pilot D2'!$L$90:$L$151)</f>
        <v>0</v>
      </c>
      <c r="M14" s="62">
        <f>Financiering!AB73</f>
        <v>0</v>
      </c>
      <c r="N14" s="62">
        <f>Financiering!AC73</f>
        <v>0</v>
      </c>
      <c r="O14" s="62">
        <f ca="1">Financiering!$O$9</f>
        <v>0</v>
      </c>
      <c r="P14" s="62" t="str">
        <f>Project!$C$26</f>
        <v>&lt;maak een keuze&gt;</v>
      </c>
    </row>
    <row r="15" spans="1:17" x14ac:dyDescent="0.2">
      <c r="A15" s="100">
        <f>A12</f>
        <v>0</v>
      </c>
      <c r="B15" s="1343">
        <f>Project!$B$17</f>
        <v>0</v>
      </c>
      <c r="C15" s="1343" t="str">
        <f>Project!$B$14</f>
        <v>[Dit veld wordt door RVO ingevuld]</v>
      </c>
      <c r="D15" s="1343">
        <f>Project!$B$26</f>
        <v>0</v>
      </c>
      <c r="E15" s="60" t="s">
        <v>74</v>
      </c>
      <c r="K15" s="62">
        <f>Financiering!AF9</f>
        <v>0</v>
      </c>
      <c r="L15" s="62">
        <f ca="1">Financiering!I9+Financiering!J9</f>
        <v>0</v>
      </c>
      <c r="O15" s="62">
        <f ca="1">Financiering!$Q$9+Financiering!$S$9</f>
        <v>0</v>
      </c>
      <c r="P15" s="62" t="str">
        <f>Project!$C$26</f>
        <v>&lt;maak een keuze&gt;</v>
      </c>
    </row>
    <row r="16" spans="1:17" x14ac:dyDescent="0.2">
      <c r="A16" s="987"/>
      <c r="B16" s="1343">
        <f>Project!$B$17</f>
        <v>0</v>
      </c>
      <c r="C16" s="1343" t="str">
        <f>Project!$B$14</f>
        <v>[Dit veld wordt door RVO ingevuld]</v>
      </c>
      <c r="D16" s="1343">
        <f>Project!$B$26</f>
        <v>0</v>
      </c>
      <c r="E16" s="63" t="s">
        <v>516</v>
      </c>
      <c r="F16" s="63">
        <f>SUMIF('Pilot D2'!$K$21:$K$56,"RI",'Pilot D2'!$L$21:$L$56)</f>
        <v>0</v>
      </c>
      <c r="G16" s="63">
        <f>SUMIF('Pilot D2'!$K$62:$K$83,"RI",'Pilot D2'!$L$62:$L$83)</f>
        <v>0</v>
      </c>
      <c r="H16" s="63"/>
      <c r="I16" s="63">
        <f>SUMIF('Pilot D2'!$K$90:$K$151,"RI",'Pilot D2'!$L$90:$L$151)</f>
        <v>0</v>
      </c>
      <c r="J16" s="63"/>
      <c r="K16" s="63"/>
      <c r="L16" s="63"/>
      <c r="M16" s="63"/>
      <c r="N16" s="63"/>
      <c r="O16" s="63"/>
      <c r="P16" s="63"/>
      <c r="Q16" s="67"/>
    </row>
    <row r="17" spans="1:17" x14ac:dyDescent="0.2">
      <c r="A17" s="340">
        <v>0</v>
      </c>
      <c r="B17" s="1343">
        <f>Project!$B$17</f>
        <v>0</v>
      </c>
      <c r="C17" s="1343" t="str">
        <f>Project!$B$14</f>
        <v>[Dit veld wordt door RVO ingevuld]</v>
      </c>
      <c r="D17" s="1343">
        <f>Project!$B$27</f>
        <v>0</v>
      </c>
      <c r="E17" s="314" t="s">
        <v>3</v>
      </c>
      <c r="F17" s="314"/>
      <c r="G17" s="314"/>
      <c r="H17" s="314"/>
      <c r="I17" s="314"/>
      <c r="J17" s="314"/>
      <c r="K17" s="314"/>
      <c r="L17" s="314"/>
      <c r="M17" s="314"/>
      <c r="N17" s="314"/>
      <c r="O17" s="314"/>
      <c r="P17" s="1345"/>
    </row>
    <row r="18" spans="1:17" x14ac:dyDescent="0.2">
      <c r="A18" s="100">
        <f>A17</f>
        <v>0</v>
      </c>
      <c r="B18" s="1343">
        <f>Project!$B$17</f>
        <v>0</v>
      </c>
      <c r="C18" s="1343" t="str">
        <f>Project!$B$14</f>
        <v>[Dit veld wordt door RVO ingevuld]</v>
      </c>
      <c r="D18" s="1343">
        <f>Project!$B$27</f>
        <v>0</v>
      </c>
      <c r="E18" s="315" t="s">
        <v>4</v>
      </c>
      <c r="F18" s="1345"/>
      <c r="G18" s="1345"/>
      <c r="H18" s="1345"/>
      <c r="I18" s="1345"/>
      <c r="J18" s="1345"/>
      <c r="K18" s="1345"/>
      <c r="L18" s="1345"/>
      <c r="M18" s="1345"/>
      <c r="N18" s="1345"/>
      <c r="O18" s="1345"/>
      <c r="P18" s="1345"/>
    </row>
    <row r="19" spans="1:17" x14ac:dyDescent="0.2">
      <c r="A19" s="100">
        <f>A17</f>
        <v>0</v>
      </c>
      <c r="B19" s="1343">
        <f>Project!$B$17</f>
        <v>0</v>
      </c>
      <c r="C19" s="1343" t="str">
        <f>Project!$B$14</f>
        <v>[Dit veld wordt door RVO ingevuld]</v>
      </c>
      <c r="D19" s="1343">
        <f>Project!$B$27</f>
        <v>0</v>
      </c>
      <c r="E19" s="60" t="s">
        <v>5</v>
      </c>
      <c r="F19" s="62">
        <f>SUMIF('Pilot D3'!$K$21:$K$56,"EO",'Pilot D3'!$L$21:$L$56)</f>
        <v>0</v>
      </c>
      <c r="G19" s="62">
        <f>SUMIF('Pilot D3'!$K$62:$K$83,"EO",'Pilot D3'!$L$62:$L$83)</f>
        <v>0</v>
      </c>
      <c r="I19" s="62">
        <f>SUMIF('Pilot D3'!$K$90:$K$151,"EO",'Pilot D3'!$L$90:$L$151)</f>
        <v>0</v>
      </c>
      <c r="M19" s="62">
        <f>Financiering!AB74</f>
        <v>0</v>
      </c>
      <c r="N19" s="62">
        <f>Financiering!AC74</f>
        <v>0</v>
      </c>
      <c r="O19" s="62">
        <f ca="1">Financiering!$O$10</f>
        <v>0</v>
      </c>
      <c r="P19" s="62" t="str">
        <f>Project!$C$27</f>
        <v>&lt;maak een keuze&gt;</v>
      </c>
    </row>
    <row r="20" spans="1:17" x14ac:dyDescent="0.2">
      <c r="A20" s="100">
        <f>A17</f>
        <v>0</v>
      </c>
      <c r="B20" s="1343">
        <f>Project!$B$17</f>
        <v>0</v>
      </c>
      <c r="C20" s="1343" t="str">
        <f>Project!$B$14</f>
        <v>[Dit veld wordt door RVO ingevuld]</v>
      </c>
      <c r="D20" s="1343">
        <f>Project!$B$27</f>
        <v>0</v>
      </c>
      <c r="E20" s="60" t="s">
        <v>74</v>
      </c>
      <c r="K20" s="62">
        <f>Financiering!AF10</f>
        <v>0</v>
      </c>
      <c r="L20" s="62">
        <f ca="1">Financiering!I10+Financiering!J10</f>
        <v>0</v>
      </c>
      <c r="O20" s="62">
        <f ca="1">Financiering!$Q$10+Financiering!$S$10</f>
        <v>0</v>
      </c>
      <c r="P20" s="62" t="str">
        <f>Project!$C$27</f>
        <v>&lt;maak een keuze&gt;</v>
      </c>
    </row>
    <row r="21" spans="1:17" x14ac:dyDescent="0.2">
      <c r="A21" s="987"/>
      <c r="B21" s="1343">
        <f>Project!$B$17</f>
        <v>0</v>
      </c>
      <c r="C21" s="1343" t="str">
        <f>Project!$B$14</f>
        <v>[Dit veld wordt door RVO ingevuld]</v>
      </c>
      <c r="D21" s="1343">
        <f>Project!$B$27</f>
        <v>0</v>
      </c>
      <c r="E21" s="63" t="s">
        <v>516</v>
      </c>
      <c r="F21" s="63">
        <f>SUMIF('Pilot D3'!$K$21:$K$56,"RI",'Pilot D3'!$L$21:$L$56)</f>
        <v>0</v>
      </c>
      <c r="G21" s="63">
        <f>SUMIF('Pilot D3'!$K$62:$K$83,"RI",'Pilot D3'!$L$62:$L$83)</f>
        <v>0</v>
      </c>
      <c r="H21" s="63"/>
      <c r="I21" s="63">
        <f>SUMIF('Pilot D3'!$K$90:$K$151,"RI",'Pilot D3'!$L$90:$L$151)</f>
        <v>0</v>
      </c>
      <c r="J21" s="63"/>
      <c r="K21" s="63"/>
      <c r="L21" s="63"/>
      <c r="M21" s="63"/>
      <c r="N21" s="63"/>
      <c r="O21" s="63"/>
      <c r="P21" s="63"/>
      <c r="Q21" s="67"/>
    </row>
    <row r="22" spans="1:17" x14ac:dyDescent="0.2">
      <c r="A22" s="340">
        <v>0</v>
      </c>
      <c r="B22" s="1343">
        <f>Project!$B$17</f>
        <v>0</v>
      </c>
      <c r="C22" s="1343" t="str">
        <f>Project!$B$14</f>
        <v>[Dit veld wordt door RVO ingevuld]</v>
      </c>
      <c r="D22" s="1343">
        <f>Project!$B$28</f>
        <v>0</v>
      </c>
      <c r="E22" s="314" t="s">
        <v>3</v>
      </c>
      <c r="F22" s="314"/>
      <c r="G22" s="314"/>
      <c r="H22" s="314"/>
      <c r="I22" s="314"/>
      <c r="J22" s="314"/>
      <c r="K22" s="314"/>
      <c r="L22" s="314"/>
      <c r="M22" s="314"/>
      <c r="N22" s="314"/>
      <c r="O22" s="314"/>
      <c r="P22" s="1345"/>
    </row>
    <row r="23" spans="1:17" x14ac:dyDescent="0.2">
      <c r="A23" s="100">
        <f>A22</f>
        <v>0</v>
      </c>
      <c r="B23" s="1343">
        <f>Project!$B$17</f>
        <v>0</v>
      </c>
      <c r="C23" s="1343" t="str">
        <f>Project!$B$14</f>
        <v>[Dit veld wordt door RVO ingevuld]</v>
      </c>
      <c r="D23" s="1343">
        <f>Project!$B$28</f>
        <v>0</v>
      </c>
      <c r="E23" s="315" t="s">
        <v>4</v>
      </c>
      <c r="F23" s="1345"/>
      <c r="G23" s="1345"/>
      <c r="H23" s="1345"/>
      <c r="I23" s="1345"/>
      <c r="J23" s="1345"/>
      <c r="K23" s="1345"/>
      <c r="L23" s="1345"/>
      <c r="M23" s="1345"/>
      <c r="N23" s="1345"/>
      <c r="O23" s="1345"/>
      <c r="P23" s="1345"/>
    </row>
    <row r="24" spans="1:17" x14ac:dyDescent="0.2">
      <c r="A24" s="100">
        <f>A22</f>
        <v>0</v>
      </c>
      <c r="B24" s="1343">
        <f>Project!$B$17</f>
        <v>0</v>
      </c>
      <c r="C24" s="1343" t="str">
        <f>Project!$B$14</f>
        <v>[Dit veld wordt door RVO ingevuld]</v>
      </c>
      <c r="D24" s="1343">
        <f>Project!$B$28</f>
        <v>0</v>
      </c>
      <c r="E24" s="60" t="s">
        <v>5</v>
      </c>
      <c r="F24" s="62">
        <f>SUMIF('Pilot D4'!$K$21:$K$56,"EO",'Pilot D4'!$L$21:$L$56)</f>
        <v>0</v>
      </c>
      <c r="G24" s="62">
        <f>SUMIF('Pilot D4'!$K$62:$K$83,"EO",'Pilot D4'!$L$62:$L$83)</f>
        <v>0</v>
      </c>
      <c r="I24" s="62">
        <f>SUMIF('Pilot D4'!$K$90:$K$151,"EO",'Pilot D4'!$L$90:$L$151)</f>
        <v>0</v>
      </c>
      <c r="M24" s="62">
        <f>Financiering!AB75</f>
        <v>0</v>
      </c>
      <c r="N24" s="62">
        <f>Financiering!AC75</f>
        <v>0</v>
      </c>
      <c r="O24" s="62">
        <f ca="1">Financiering!$O$11</f>
        <v>0</v>
      </c>
      <c r="P24" s="62" t="str">
        <f>Project!$C$28</f>
        <v>&lt;maak een keuze&gt;</v>
      </c>
    </row>
    <row r="25" spans="1:17" x14ac:dyDescent="0.2">
      <c r="A25" s="100">
        <f>A22</f>
        <v>0</v>
      </c>
      <c r="B25" s="1343">
        <f>Project!$B$17</f>
        <v>0</v>
      </c>
      <c r="C25" s="1343" t="str">
        <f>Project!$B$14</f>
        <v>[Dit veld wordt door RVO ingevuld]</v>
      </c>
      <c r="D25" s="1343">
        <f>Project!$B$28</f>
        <v>0</v>
      </c>
      <c r="E25" s="60" t="s">
        <v>74</v>
      </c>
      <c r="K25" s="62">
        <f>Financiering!AF11</f>
        <v>0</v>
      </c>
      <c r="L25" s="62">
        <f ca="1">Financiering!I11+Financiering!J11</f>
        <v>0</v>
      </c>
      <c r="O25" s="62">
        <f ca="1">Financiering!$Q$11+Financiering!$S$11</f>
        <v>0</v>
      </c>
      <c r="P25" s="62" t="str">
        <f>Project!$C$28</f>
        <v>&lt;maak een keuze&gt;</v>
      </c>
    </row>
    <row r="26" spans="1:17" x14ac:dyDescent="0.2">
      <c r="A26" s="987"/>
      <c r="B26" s="1343">
        <f>Project!$B$17</f>
        <v>0</v>
      </c>
      <c r="C26" s="1343" t="str">
        <f>Project!$B$14</f>
        <v>[Dit veld wordt door RVO ingevuld]</v>
      </c>
      <c r="D26" s="1343">
        <f>Project!$B$28</f>
        <v>0</v>
      </c>
      <c r="E26" s="63" t="s">
        <v>516</v>
      </c>
      <c r="F26" s="63">
        <f>SUMIF('Pilot D4'!$K$21:$K$56,"RI",'Pilot D4'!$L$21:$L$56)</f>
        <v>0</v>
      </c>
      <c r="G26" s="63">
        <f>SUMIF('Pilot D4'!$K$62:$K$83,"RI",'Pilot D4'!$L$62:$L$83)</f>
        <v>0</v>
      </c>
      <c r="H26" s="63"/>
      <c r="I26" s="63">
        <f>SUMIF('Pilot D4'!$K$90:$K$151,"RI",'Pilot D4'!$L$90:$L$151)</f>
        <v>0</v>
      </c>
      <c r="J26" s="63"/>
      <c r="K26" s="63"/>
      <c r="L26" s="63"/>
      <c r="M26" s="63"/>
      <c r="N26" s="63"/>
      <c r="O26" s="63"/>
      <c r="P26" s="63"/>
      <c r="Q26" s="67"/>
    </row>
    <row r="27" spans="1:17" x14ac:dyDescent="0.2">
      <c r="A27" s="340">
        <v>0</v>
      </c>
      <c r="B27" s="1343">
        <f>Project!$B$17</f>
        <v>0</v>
      </c>
      <c r="C27" s="1343" t="str">
        <f>Project!$B$14</f>
        <v>[Dit veld wordt door RVO ingevuld]</v>
      </c>
      <c r="D27" s="1343">
        <f>Project!$B$29</f>
        <v>0</v>
      </c>
      <c r="E27" s="314" t="s">
        <v>3</v>
      </c>
      <c r="F27" s="314"/>
      <c r="G27" s="314"/>
      <c r="H27" s="314"/>
      <c r="I27" s="314"/>
      <c r="J27" s="314"/>
      <c r="K27" s="314"/>
      <c r="L27" s="314"/>
      <c r="M27" s="314"/>
      <c r="N27" s="314"/>
      <c r="O27" s="314"/>
      <c r="P27" s="1345"/>
    </row>
    <row r="28" spans="1:17" x14ac:dyDescent="0.2">
      <c r="A28" s="100">
        <f>A27</f>
        <v>0</v>
      </c>
      <c r="B28" s="1343">
        <f>Project!$B$17</f>
        <v>0</v>
      </c>
      <c r="C28" s="1343" t="str">
        <f>Project!$B$14</f>
        <v>[Dit veld wordt door RVO ingevuld]</v>
      </c>
      <c r="D28" s="1343">
        <f>Project!$B$29</f>
        <v>0</v>
      </c>
      <c r="E28" s="315" t="s">
        <v>4</v>
      </c>
      <c r="F28" s="1345"/>
      <c r="G28" s="1345"/>
      <c r="H28" s="1345"/>
      <c r="I28" s="1345"/>
      <c r="J28" s="1345"/>
      <c r="K28" s="1345"/>
      <c r="L28" s="1345"/>
      <c r="M28" s="1345"/>
      <c r="N28" s="1345"/>
      <c r="O28" s="1345"/>
      <c r="P28" s="1345"/>
    </row>
    <row r="29" spans="1:17" x14ac:dyDescent="0.2">
      <c r="A29" s="100">
        <f>A27</f>
        <v>0</v>
      </c>
      <c r="B29" s="1343">
        <f>Project!$B$17</f>
        <v>0</v>
      </c>
      <c r="C29" s="1343" t="str">
        <f>Project!$B$14</f>
        <v>[Dit veld wordt door RVO ingevuld]</v>
      </c>
      <c r="D29" s="1343">
        <f>Project!$B$29</f>
        <v>0</v>
      </c>
      <c r="E29" s="60" t="s">
        <v>5</v>
      </c>
      <c r="F29" s="62">
        <f>SUMIF('Pilot D5'!$K$21:$K$56,"EO",'Pilot D5'!$L$21:$L$56)</f>
        <v>0</v>
      </c>
      <c r="G29" s="62">
        <f>SUMIF('Pilot D5'!$K$62:$K$83,"EO",'Pilot D5'!$L$62:$L$83)</f>
        <v>0</v>
      </c>
      <c r="I29" s="62">
        <f>SUMIF('Pilot D5'!$K$90:$K$151,"EO",'Pilot D5'!$L$90:$L$151)</f>
        <v>0</v>
      </c>
      <c r="M29" s="62">
        <f>Financiering!AB76</f>
        <v>0</v>
      </c>
      <c r="N29" s="62">
        <f>Financiering!AC76</f>
        <v>0</v>
      </c>
      <c r="O29" s="62">
        <f ca="1">Financiering!$O$12</f>
        <v>0</v>
      </c>
      <c r="P29" s="62" t="str">
        <f>Project!$C$29</f>
        <v>&lt;maak een keuze&gt;</v>
      </c>
    </row>
    <row r="30" spans="1:17" x14ac:dyDescent="0.2">
      <c r="A30" s="100">
        <f>A27</f>
        <v>0</v>
      </c>
      <c r="B30" s="1343">
        <f>Project!$B$17</f>
        <v>0</v>
      </c>
      <c r="C30" s="1343" t="str">
        <f>Project!$B$14</f>
        <v>[Dit veld wordt door RVO ingevuld]</v>
      </c>
      <c r="D30" s="1343">
        <f>Project!$B$29</f>
        <v>0</v>
      </c>
      <c r="E30" s="60" t="s">
        <v>74</v>
      </c>
      <c r="K30" s="62">
        <f>Financiering!AF12</f>
        <v>0</v>
      </c>
      <c r="L30" s="62">
        <f ca="1">Financiering!I12+Financiering!J12</f>
        <v>0</v>
      </c>
      <c r="O30" s="62">
        <f ca="1">Financiering!$Q$12+Financiering!$S$12</f>
        <v>0</v>
      </c>
      <c r="P30" s="62" t="str">
        <f>Project!$C$29</f>
        <v>&lt;maak een keuze&gt;</v>
      </c>
    </row>
    <row r="31" spans="1:17" x14ac:dyDescent="0.2">
      <c r="A31" s="987"/>
      <c r="B31" s="1343">
        <f>Project!$B$17</f>
        <v>0</v>
      </c>
      <c r="C31" s="1343" t="str">
        <f>Project!$B$14</f>
        <v>[Dit veld wordt door RVO ingevuld]</v>
      </c>
      <c r="D31" s="1343">
        <f>Project!$B$29</f>
        <v>0</v>
      </c>
      <c r="E31" s="63" t="s">
        <v>516</v>
      </c>
      <c r="F31" s="63">
        <f>SUMIF('Pilot D5'!$K$21:$K$56,"RI",'Pilot D5'!$L$21:$L$56)</f>
        <v>0</v>
      </c>
      <c r="G31" s="63">
        <f>SUMIF('Pilot D5'!$K$62:$K$83,"RI",'Pilot D5'!$L$62:$L$83)</f>
        <v>0</v>
      </c>
      <c r="H31" s="63"/>
      <c r="I31" s="63">
        <f>SUMIF('Pilot D5'!$K$90:$K$151,"RI",'Pilot D5'!$L$90:$L$151)</f>
        <v>0</v>
      </c>
      <c r="J31" s="63"/>
      <c r="K31" s="63"/>
      <c r="L31" s="63"/>
      <c r="M31" s="63"/>
      <c r="N31" s="63"/>
      <c r="O31" s="63"/>
      <c r="P31" s="63"/>
      <c r="Q31" s="67"/>
    </row>
    <row r="32" spans="1:17" x14ac:dyDescent="0.2">
      <c r="A32" s="340">
        <v>0</v>
      </c>
      <c r="B32" s="1343">
        <f>Project!$B$17</f>
        <v>0</v>
      </c>
      <c r="C32" s="1343" t="str">
        <f>Project!$B$14</f>
        <v>[Dit veld wordt door RVO ingevuld]</v>
      </c>
      <c r="D32" s="1343">
        <f>Project!$B$30</f>
        <v>0</v>
      </c>
      <c r="E32" s="314" t="s">
        <v>3</v>
      </c>
      <c r="F32" s="314"/>
      <c r="G32" s="314"/>
      <c r="H32" s="314"/>
      <c r="I32" s="314"/>
      <c r="J32" s="314"/>
      <c r="K32" s="314"/>
      <c r="L32" s="314"/>
      <c r="M32" s="314"/>
      <c r="N32" s="314"/>
      <c r="O32" s="314"/>
      <c r="P32" s="1345"/>
    </row>
    <row r="33" spans="1:17" x14ac:dyDescent="0.2">
      <c r="A33" s="100">
        <f>A32</f>
        <v>0</v>
      </c>
      <c r="B33" s="1343">
        <f>Project!$B$17</f>
        <v>0</v>
      </c>
      <c r="C33" s="1343" t="str">
        <f>Project!$B$14</f>
        <v>[Dit veld wordt door RVO ingevuld]</v>
      </c>
      <c r="D33" s="1343">
        <f>Project!$B$30</f>
        <v>0</v>
      </c>
      <c r="E33" s="315" t="s">
        <v>4</v>
      </c>
      <c r="F33" s="1345"/>
      <c r="G33" s="1345"/>
      <c r="H33" s="1345"/>
      <c r="I33" s="1345"/>
      <c r="J33" s="1345"/>
      <c r="K33" s="1345"/>
      <c r="L33" s="1345"/>
      <c r="M33" s="1345"/>
      <c r="N33" s="1345"/>
      <c r="O33" s="1345"/>
      <c r="P33" s="1345"/>
    </row>
    <row r="34" spans="1:17" x14ac:dyDescent="0.2">
      <c r="A34" s="100">
        <f>A32</f>
        <v>0</v>
      </c>
      <c r="B34" s="1343">
        <f>Project!$B$17</f>
        <v>0</v>
      </c>
      <c r="C34" s="1343" t="str">
        <f>Project!$B$14</f>
        <v>[Dit veld wordt door RVO ingevuld]</v>
      </c>
      <c r="D34" s="1343">
        <f>Project!$B$30</f>
        <v>0</v>
      </c>
      <c r="E34" s="60" t="s">
        <v>5</v>
      </c>
      <c r="F34" s="62">
        <f>SUMIF('Pilot D6'!$K$21:$K$56,"EO",'Pilot D6'!$L$21:$L$56)</f>
        <v>0</v>
      </c>
      <c r="G34" s="62">
        <f>SUMIF('Pilot D6'!$K$62:$K$83,"EO",'Pilot D6'!$L$62:$L$83)</f>
        <v>0</v>
      </c>
      <c r="I34" s="62">
        <f>SUMIF('Pilot D6'!$K$90:$K$151,"EO",'Pilot D6'!$L$90:$L$151)</f>
        <v>0</v>
      </c>
      <c r="M34" s="62">
        <f>Financiering!AB78</f>
        <v>0</v>
      </c>
      <c r="N34" s="62">
        <f>Financiering!AC78</f>
        <v>0</v>
      </c>
      <c r="O34" s="62">
        <f ca="1">Financiering!$O$13</f>
        <v>0</v>
      </c>
      <c r="P34" s="62" t="str">
        <f>Project!$C$30</f>
        <v>&lt;maak een keuze&gt;</v>
      </c>
    </row>
    <row r="35" spans="1:17" x14ac:dyDescent="0.2">
      <c r="A35" s="100">
        <f>A32</f>
        <v>0</v>
      </c>
      <c r="B35" s="1343">
        <f>Project!$B$17</f>
        <v>0</v>
      </c>
      <c r="C35" s="1343" t="str">
        <f>Project!$B$14</f>
        <v>[Dit veld wordt door RVO ingevuld]</v>
      </c>
      <c r="D35" s="1343">
        <f>Project!$B$30</f>
        <v>0</v>
      </c>
      <c r="E35" s="60" t="s">
        <v>74</v>
      </c>
      <c r="K35" s="62">
        <f>Financiering!AF13</f>
        <v>0</v>
      </c>
      <c r="L35" s="62">
        <f ca="1">Financiering!I13+Financiering!J13</f>
        <v>0</v>
      </c>
      <c r="O35" s="62">
        <f ca="1">Financiering!$Q$13+Financiering!$S$13</f>
        <v>0</v>
      </c>
      <c r="P35" s="62" t="str">
        <f>Project!$C$30</f>
        <v>&lt;maak een keuze&gt;</v>
      </c>
    </row>
    <row r="36" spans="1:17" x14ac:dyDescent="0.2">
      <c r="A36" s="987"/>
      <c r="B36" s="1343">
        <f>Project!$B$17</f>
        <v>0</v>
      </c>
      <c r="C36" s="1343" t="str">
        <f>Project!$B$14</f>
        <v>[Dit veld wordt door RVO ingevuld]</v>
      </c>
      <c r="D36" s="1343">
        <f>Project!$B$30</f>
        <v>0</v>
      </c>
      <c r="E36" s="63" t="s">
        <v>516</v>
      </c>
      <c r="F36" s="63">
        <f>SUMIF('Pilot D6'!$K$21:$K$56,"RI",'Pilot D6'!$L$21:$L$56)</f>
        <v>0</v>
      </c>
      <c r="G36" s="63">
        <f>SUMIF('Pilot D6'!$K$62:$K$83,"RI",'Pilot D6'!$L$62:$L$83)</f>
        <v>0</v>
      </c>
      <c r="H36" s="63"/>
      <c r="I36" s="63">
        <f>SUMIF('Pilot D6'!$K$90:$K$151,"RI",'Pilot D6'!$L$90:$L$151)</f>
        <v>0</v>
      </c>
      <c r="J36" s="63"/>
      <c r="K36" s="63"/>
      <c r="L36" s="63"/>
      <c r="M36" s="63"/>
      <c r="N36" s="63"/>
      <c r="O36" s="63"/>
      <c r="P36" s="63"/>
      <c r="Q36" s="67"/>
    </row>
    <row r="37" spans="1:17" x14ac:dyDescent="0.2">
      <c r="A37" s="340">
        <v>0</v>
      </c>
      <c r="B37" s="1343">
        <f>Project!$B$17</f>
        <v>0</v>
      </c>
      <c r="C37" s="1343" t="str">
        <f>Project!$B$14</f>
        <v>[Dit veld wordt door RVO ingevuld]</v>
      </c>
      <c r="D37" s="1343">
        <f>Project!$B$31</f>
        <v>0</v>
      </c>
      <c r="E37" s="314" t="s">
        <v>3</v>
      </c>
      <c r="F37" s="314"/>
      <c r="G37" s="314"/>
      <c r="H37" s="314"/>
      <c r="I37" s="314"/>
      <c r="J37" s="314"/>
      <c r="K37" s="314"/>
      <c r="L37" s="314"/>
      <c r="M37" s="314"/>
      <c r="N37" s="314"/>
      <c r="O37" s="314"/>
      <c r="P37" s="1345"/>
    </row>
    <row r="38" spans="1:17" x14ac:dyDescent="0.2">
      <c r="A38" s="100">
        <f>A37</f>
        <v>0</v>
      </c>
      <c r="B38" s="1343">
        <f>Project!$B$17</f>
        <v>0</v>
      </c>
      <c r="C38" s="1343" t="str">
        <f>Project!$B$14</f>
        <v>[Dit veld wordt door RVO ingevuld]</v>
      </c>
      <c r="D38" s="1343">
        <f>Project!$B$31</f>
        <v>0</v>
      </c>
      <c r="E38" s="315" t="s">
        <v>4</v>
      </c>
      <c r="F38" s="1345"/>
      <c r="G38" s="1345"/>
      <c r="H38" s="1345"/>
      <c r="I38" s="1345"/>
      <c r="J38" s="1345"/>
      <c r="K38" s="1345"/>
      <c r="L38" s="1345"/>
      <c r="M38" s="1345"/>
      <c r="N38" s="1345"/>
      <c r="O38" s="1345"/>
      <c r="P38" s="1345"/>
    </row>
    <row r="39" spans="1:17" x14ac:dyDescent="0.2">
      <c r="A39" s="100">
        <f>A37</f>
        <v>0</v>
      </c>
      <c r="B39" s="1343">
        <f>Project!$B$17</f>
        <v>0</v>
      </c>
      <c r="C39" s="1343" t="str">
        <f>Project!$B$14</f>
        <v>[Dit veld wordt door RVO ingevuld]</v>
      </c>
      <c r="D39" s="1343">
        <f>Project!$B$31</f>
        <v>0</v>
      </c>
      <c r="E39" s="60" t="s">
        <v>5</v>
      </c>
      <c r="F39" s="62">
        <f>SUMIF('Pilot D7'!$K$21:$K$56,"EO",'Pilot D7'!$L$21:$L$56)</f>
        <v>0</v>
      </c>
      <c r="G39" s="62">
        <f>SUMIF('Pilot D7'!$K$62:$K$83,"EO",'Pilot D7'!$L$62:$L$83)</f>
        <v>0</v>
      </c>
      <c r="I39" s="62">
        <f>SUMIF('Pilot D7'!$K$90:$K$151,"EO",'Pilot D7'!$L$90:$L$151)</f>
        <v>0</v>
      </c>
      <c r="M39" s="62">
        <f>Financiering!AB79</f>
        <v>0</v>
      </c>
      <c r="N39" s="62">
        <f>Financiering!AC79</f>
        <v>0</v>
      </c>
      <c r="O39" s="62">
        <f ca="1">Financiering!$O$14</f>
        <v>0</v>
      </c>
      <c r="P39" s="62" t="str">
        <f>Project!$C$31</f>
        <v>&lt;maak een keuze&gt;</v>
      </c>
    </row>
    <row r="40" spans="1:17" x14ac:dyDescent="0.2">
      <c r="A40" s="100">
        <f>A37</f>
        <v>0</v>
      </c>
      <c r="B40" s="1343">
        <f>Project!$B$17</f>
        <v>0</v>
      </c>
      <c r="C40" s="1343" t="str">
        <f>Project!$B$14</f>
        <v>[Dit veld wordt door RVO ingevuld]</v>
      </c>
      <c r="D40" s="1343">
        <f>Project!$B$31</f>
        <v>0</v>
      </c>
      <c r="E40" s="60" t="s">
        <v>74</v>
      </c>
      <c r="K40" s="62">
        <f>Financiering!AF14</f>
        <v>0</v>
      </c>
      <c r="L40" s="62">
        <f ca="1">Financiering!I14+Financiering!J14</f>
        <v>0</v>
      </c>
      <c r="O40" s="62">
        <f ca="1">Financiering!$Q$14+Financiering!$S$14</f>
        <v>0</v>
      </c>
      <c r="P40" s="62" t="str">
        <f>Project!$C$31</f>
        <v>&lt;maak een keuze&gt;</v>
      </c>
    </row>
    <row r="41" spans="1:17" x14ac:dyDescent="0.2">
      <c r="A41" s="987"/>
      <c r="B41" s="1343">
        <f>Project!$B$17</f>
        <v>0</v>
      </c>
      <c r="C41" s="1343" t="str">
        <f>Project!$B$14</f>
        <v>[Dit veld wordt door RVO ingevuld]</v>
      </c>
      <c r="D41" s="1343">
        <f>Project!$B$31</f>
        <v>0</v>
      </c>
      <c r="E41" s="63" t="s">
        <v>516</v>
      </c>
      <c r="F41" s="63">
        <f>SUMIF('Pilot D7'!$K$21:$K$56,"RI",'Pilot D7'!$L$21:$L$56)</f>
        <v>0</v>
      </c>
      <c r="G41" s="63">
        <f>SUMIF('Pilot D7'!$K$62:$K$83,"RI",'Pilot D7'!$L$62:$L$83)</f>
        <v>0</v>
      </c>
      <c r="H41" s="63"/>
      <c r="I41" s="63">
        <f>SUMIF('Pilot D7'!$K$90:$K$151,"RI",'Pilot D7'!$L$90:$L$151)</f>
        <v>0</v>
      </c>
      <c r="J41" s="63"/>
      <c r="K41" s="63"/>
      <c r="L41" s="63"/>
      <c r="M41" s="63"/>
      <c r="N41" s="63"/>
      <c r="O41" s="63"/>
      <c r="P41" s="63"/>
      <c r="Q41" s="67"/>
    </row>
    <row r="42" spans="1:17" x14ac:dyDescent="0.2">
      <c r="A42" s="340">
        <v>0</v>
      </c>
      <c r="B42" s="1343">
        <f>Project!$B$17</f>
        <v>0</v>
      </c>
      <c r="C42" s="1343" t="str">
        <f>Project!$B$14</f>
        <v>[Dit veld wordt door RVO ingevuld]</v>
      </c>
      <c r="D42" s="1343">
        <f>Project!$B$32</f>
        <v>0</v>
      </c>
      <c r="E42" s="314" t="s">
        <v>3</v>
      </c>
      <c r="F42" s="314"/>
      <c r="G42" s="314"/>
      <c r="H42" s="314"/>
      <c r="I42" s="314"/>
      <c r="J42" s="314"/>
      <c r="K42" s="314"/>
      <c r="L42" s="314"/>
      <c r="M42" s="314"/>
      <c r="N42" s="314"/>
      <c r="O42" s="314"/>
      <c r="P42" s="1345"/>
    </row>
    <row r="43" spans="1:17" x14ac:dyDescent="0.2">
      <c r="A43" s="100">
        <f>A42</f>
        <v>0</v>
      </c>
      <c r="B43" s="1343">
        <f>Project!$B$17</f>
        <v>0</v>
      </c>
      <c r="C43" s="1343" t="str">
        <f>Project!$B$14</f>
        <v>[Dit veld wordt door RVO ingevuld]</v>
      </c>
      <c r="D43" s="1343">
        <f>Project!$B$32</f>
        <v>0</v>
      </c>
      <c r="E43" s="315" t="s">
        <v>4</v>
      </c>
      <c r="F43" s="1345"/>
      <c r="G43" s="1345"/>
      <c r="H43" s="1345"/>
      <c r="I43" s="1345"/>
      <c r="J43" s="1345"/>
      <c r="K43" s="1345"/>
      <c r="L43" s="1345"/>
      <c r="M43" s="1345"/>
      <c r="N43" s="1345"/>
      <c r="O43" s="1345"/>
      <c r="P43" s="1345"/>
    </row>
    <row r="44" spans="1:17" x14ac:dyDescent="0.2">
      <c r="A44" s="100">
        <f>A42</f>
        <v>0</v>
      </c>
      <c r="B44" s="1343">
        <f>Project!$B$17</f>
        <v>0</v>
      </c>
      <c r="C44" s="1343" t="str">
        <f>Project!$B$14</f>
        <v>[Dit veld wordt door RVO ingevuld]</v>
      </c>
      <c r="D44" s="1343">
        <f>Project!$B$32</f>
        <v>0</v>
      </c>
      <c r="E44" s="60" t="s">
        <v>5</v>
      </c>
      <c r="F44" s="62">
        <f>SUMIF('Pilot D8'!$K$21:$K$56,"EO",'Pilot D8'!$L$21:$L$56)</f>
        <v>0</v>
      </c>
      <c r="G44" s="62">
        <f>SUMIF('Pilot D8'!$K$62:$K$83,"EO",'Pilot D8'!$L$62:$L$83)</f>
        <v>0</v>
      </c>
      <c r="I44" s="62">
        <f>SUMIF('Pilot D8'!$K$90:$K$151,"EO",'Pilot D8'!$L$90:$L$151)</f>
        <v>0</v>
      </c>
      <c r="M44" s="62">
        <f>Financiering!AB80</f>
        <v>0</v>
      </c>
      <c r="N44" s="62">
        <f>Financiering!AC80</f>
        <v>0</v>
      </c>
      <c r="O44" s="62">
        <f ca="1">Financiering!$O$15</f>
        <v>0</v>
      </c>
      <c r="P44" s="62" t="str">
        <f>Project!$C$32</f>
        <v>&lt;maak een keuze&gt;</v>
      </c>
    </row>
    <row r="45" spans="1:17" x14ac:dyDescent="0.2">
      <c r="A45" s="100">
        <f>A42</f>
        <v>0</v>
      </c>
      <c r="B45" s="1343">
        <f>Project!$B$17</f>
        <v>0</v>
      </c>
      <c r="C45" s="1343" t="str">
        <f>Project!$B$14</f>
        <v>[Dit veld wordt door RVO ingevuld]</v>
      </c>
      <c r="D45" s="1343">
        <f>Project!$B$32</f>
        <v>0</v>
      </c>
      <c r="E45" s="60" t="s">
        <v>74</v>
      </c>
      <c r="K45" s="62">
        <f>Financiering!AF15</f>
        <v>0</v>
      </c>
      <c r="L45" s="62">
        <f ca="1">Financiering!I15+Financiering!J15</f>
        <v>0</v>
      </c>
      <c r="O45" s="62">
        <f ca="1">Financiering!$Q$15+Financiering!$S$15</f>
        <v>0</v>
      </c>
      <c r="P45" s="62" t="str">
        <f>Project!$C$32</f>
        <v>&lt;maak een keuze&gt;</v>
      </c>
    </row>
    <row r="46" spans="1:17" x14ac:dyDescent="0.2">
      <c r="A46" s="987"/>
      <c r="B46" s="1343">
        <f>Project!$B$17</f>
        <v>0</v>
      </c>
      <c r="C46" s="1343" t="str">
        <f>Project!$B$14</f>
        <v>[Dit veld wordt door RVO ingevuld]</v>
      </c>
      <c r="D46" s="1343">
        <f>Project!$B$32</f>
        <v>0</v>
      </c>
      <c r="E46" s="63" t="s">
        <v>516</v>
      </c>
      <c r="F46" s="63">
        <f>SUMIF('Pilot D8'!$K$21:$K$56,"RI",'Pilot D8'!$L$21:$L$56)</f>
        <v>0</v>
      </c>
      <c r="G46" s="63">
        <f>SUMIF('Pilot D8'!$K$62:$K$83,"RI",'Pilot D8'!$L$62:$L$83)</f>
        <v>0</v>
      </c>
      <c r="H46" s="63"/>
      <c r="I46" s="63">
        <f>SUMIF('Pilot D8'!$K$90:$K$151,"RI",'Pilot D8'!$L$90:$L$151)</f>
        <v>0</v>
      </c>
      <c r="J46" s="63"/>
      <c r="K46" s="63"/>
      <c r="L46" s="63"/>
      <c r="M46" s="63"/>
      <c r="N46" s="63"/>
      <c r="O46" s="63"/>
      <c r="P46" s="63"/>
      <c r="Q46" s="67"/>
    </row>
    <row r="47" spans="1:17" x14ac:dyDescent="0.2">
      <c r="A47" s="340">
        <v>0</v>
      </c>
      <c r="B47" s="1343">
        <f>Project!$B$17</f>
        <v>0</v>
      </c>
      <c r="C47" s="1343" t="str">
        <f>Project!$B$14</f>
        <v>[Dit veld wordt door RVO ingevuld]</v>
      </c>
      <c r="D47" s="1343">
        <f>Project!$B$33</f>
        <v>0</v>
      </c>
      <c r="E47" s="314" t="s">
        <v>3</v>
      </c>
      <c r="F47" s="314"/>
      <c r="G47" s="314"/>
      <c r="H47" s="314"/>
      <c r="I47" s="314"/>
      <c r="J47" s="314"/>
      <c r="K47" s="314"/>
      <c r="L47" s="314"/>
      <c r="M47" s="314"/>
      <c r="N47" s="314"/>
      <c r="O47" s="314"/>
      <c r="P47" s="1345"/>
    </row>
    <row r="48" spans="1:17" x14ac:dyDescent="0.2">
      <c r="A48" s="100">
        <f>A47</f>
        <v>0</v>
      </c>
      <c r="B48" s="1343">
        <f>Project!$B$17</f>
        <v>0</v>
      </c>
      <c r="C48" s="1343" t="str">
        <f>Project!$B$14</f>
        <v>[Dit veld wordt door RVO ingevuld]</v>
      </c>
      <c r="D48" s="1343">
        <f>Project!$B$33</f>
        <v>0</v>
      </c>
      <c r="E48" s="315" t="s">
        <v>4</v>
      </c>
      <c r="F48" s="1345"/>
      <c r="G48" s="1345"/>
      <c r="H48" s="1345"/>
      <c r="I48" s="1345"/>
      <c r="J48" s="1345"/>
      <c r="K48" s="1345"/>
      <c r="L48" s="1345"/>
      <c r="M48" s="1345"/>
      <c r="N48" s="1345"/>
      <c r="O48" s="1345"/>
      <c r="P48" s="1345"/>
    </row>
    <row r="49" spans="1:17" x14ac:dyDescent="0.2">
      <c r="A49" s="100">
        <f>A47</f>
        <v>0</v>
      </c>
      <c r="B49" s="1343">
        <f>Project!$B$17</f>
        <v>0</v>
      </c>
      <c r="C49" s="1343" t="str">
        <f>Project!$B$14</f>
        <v>[Dit veld wordt door RVO ingevuld]</v>
      </c>
      <c r="D49" s="1343">
        <f>Project!$B$33</f>
        <v>0</v>
      </c>
      <c r="E49" s="60" t="s">
        <v>5</v>
      </c>
      <c r="F49" s="62">
        <f>SUMIF('Pilot D9'!$K$21:$K$56,"EO",'Pilot D9'!$L$21:$L$56)</f>
        <v>0</v>
      </c>
      <c r="G49" s="62">
        <f>SUMIF('Pilot D9'!$K$62:$K$83,"EO",'Pilot D9'!$L$62:$L$83)</f>
        <v>0</v>
      </c>
      <c r="I49" s="62">
        <f>SUMIF('Pilot D9'!$K$90:$K$151,"EO",'Pilot D9'!$L$90:$L$151)</f>
        <v>0</v>
      </c>
      <c r="M49" s="62">
        <f>Financiering!AB34</f>
        <v>0</v>
      </c>
      <c r="N49" s="62">
        <f>Financiering!AC34</f>
        <v>0</v>
      </c>
      <c r="O49" s="62">
        <f ca="1">Financiering!$O$16</f>
        <v>0</v>
      </c>
      <c r="P49" s="62" t="str">
        <f>Project!$C$33</f>
        <v>&lt;maak een keuze&gt;</v>
      </c>
    </row>
    <row r="50" spans="1:17" x14ac:dyDescent="0.2">
      <c r="A50" s="100">
        <f>A47</f>
        <v>0</v>
      </c>
      <c r="B50" s="1343">
        <f>Project!$B$17</f>
        <v>0</v>
      </c>
      <c r="C50" s="1343" t="str">
        <f>Project!$B$14</f>
        <v>[Dit veld wordt door RVO ingevuld]</v>
      </c>
      <c r="D50" s="1343">
        <f>Project!$B$33</f>
        <v>0</v>
      </c>
      <c r="E50" s="60" t="s">
        <v>74</v>
      </c>
      <c r="K50" s="62">
        <f>Financiering!AF16</f>
        <v>0</v>
      </c>
      <c r="L50" s="62">
        <f ca="1">Financiering!I16+Financiering!J16</f>
        <v>0</v>
      </c>
      <c r="O50" s="62">
        <f ca="1">Financiering!$Q$16+Financiering!$S$16</f>
        <v>0</v>
      </c>
      <c r="P50" s="62" t="str">
        <f>Project!$C$33</f>
        <v>&lt;maak een keuze&gt;</v>
      </c>
    </row>
    <row r="51" spans="1:17" x14ac:dyDescent="0.2">
      <c r="A51" s="987"/>
      <c r="B51" s="1343">
        <f>Project!$B$17</f>
        <v>0</v>
      </c>
      <c r="C51" s="1343" t="str">
        <f>Project!$B$14</f>
        <v>[Dit veld wordt door RVO ingevuld]</v>
      </c>
      <c r="D51" s="1343">
        <f>Project!$B$33</f>
        <v>0</v>
      </c>
      <c r="E51" s="63" t="s">
        <v>516</v>
      </c>
      <c r="F51" s="63">
        <f>SUMIF('Pilot D9'!$K$21:$K$56,"RI",'Pilot D9'!$L$21:$L$56)</f>
        <v>0</v>
      </c>
      <c r="G51" s="63">
        <f>SUMIF('Pilot D9'!$K$62:$K$83,"RI",'Pilot D9'!$L$62:$L$83)</f>
        <v>0</v>
      </c>
      <c r="H51" s="63"/>
      <c r="I51" s="63">
        <f>SUMIF('Pilot D9'!$K$90:$K$151,"RI",'Pilot D9'!$L$90:$L$151)</f>
        <v>0</v>
      </c>
      <c r="J51" s="63"/>
      <c r="K51" s="63"/>
      <c r="L51" s="63"/>
      <c r="M51" s="63"/>
      <c r="N51" s="63"/>
      <c r="O51" s="63"/>
      <c r="P51" s="63"/>
      <c r="Q51" s="67"/>
    </row>
    <row r="52" spans="1:17" x14ac:dyDescent="0.2">
      <c r="A52" s="340">
        <v>0</v>
      </c>
      <c r="B52" s="1343">
        <f>Project!$B$17</f>
        <v>0</v>
      </c>
      <c r="C52" s="1343" t="str">
        <f>Project!$B$14</f>
        <v>[Dit veld wordt door RVO ingevuld]</v>
      </c>
      <c r="D52" s="1343">
        <f>Project!$B$34</f>
        <v>0</v>
      </c>
      <c r="E52" s="314" t="s">
        <v>3</v>
      </c>
      <c r="F52" s="314"/>
      <c r="G52" s="314"/>
      <c r="H52" s="314"/>
      <c r="I52" s="314"/>
      <c r="J52" s="314"/>
      <c r="K52" s="314"/>
      <c r="L52" s="314"/>
      <c r="M52" s="314"/>
      <c r="N52" s="314"/>
      <c r="O52" s="314"/>
      <c r="P52" s="1345"/>
    </row>
    <row r="53" spans="1:17" x14ac:dyDescent="0.2">
      <c r="A53" s="100">
        <f>A52</f>
        <v>0</v>
      </c>
      <c r="B53" s="1343">
        <f>Project!$B$17</f>
        <v>0</v>
      </c>
      <c r="C53" s="1343" t="str">
        <f>Project!$B$14</f>
        <v>[Dit veld wordt door RVO ingevuld]</v>
      </c>
      <c r="D53" s="1343">
        <f>Project!$B$34</f>
        <v>0</v>
      </c>
      <c r="E53" s="315" t="s">
        <v>4</v>
      </c>
      <c r="F53" s="1345"/>
      <c r="G53" s="1345"/>
      <c r="H53" s="1345"/>
      <c r="I53" s="1345"/>
      <c r="J53" s="1345"/>
      <c r="K53" s="1345"/>
      <c r="L53" s="1345"/>
      <c r="M53" s="1345"/>
      <c r="N53" s="1345"/>
      <c r="O53" s="1345"/>
      <c r="P53" s="1345"/>
    </row>
    <row r="54" spans="1:17" x14ac:dyDescent="0.2">
      <c r="A54" s="100">
        <f>A52</f>
        <v>0</v>
      </c>
      <c r="B54" s="1343">
        <f>Project!$B$17</f>
        <v>0</v>
      </c>
      <c r="C54" s="1343" t="str">
        <f>Project!$B$14</f>
        <v>[Dit veld wordt door RVO ingevuld]</v>
      </c>
      <c r="D54" s="1343">
        <f>Project!$B$34</f>
        <v>0</v>
      </c>
      <c r="E54" s="60" t="s">
        <v>5</v>
      </c>
      <c r="F54" s="62">
        <f>SUMIF('Pilot D10'!$K$21:$K$56,"EO",'Pilot D10'!$L$21:$L$56)</f>
        <v>0</v>
      </c>
      <c r="G54" s="62">
        <f>SUMIF('Pilot D10'!$K$62:$K$83,"EO",'Pilot D10'!$L$62:$L$83)</f>
        <v>0</v>
      </c>
      <c r="I54" s="62">
        <f>SUMIF('Pilot D10'!$K$90:$K$151,"EO",'Pilot D10'!$L$90:$L$151)</f>
        <v>0</v>
      </c>
      <c r="M54" s="62">
        <f>Financiering!AB35</f>
        <v>0</v>
      </c>
      <c r="N54" s="62">
        <f>Financiering!AC35</f>
        <v>0</v>
      </c>
      <c r="O54" s="62">
        <f ca="1">Financiering!$O$17</f>
        <v>0</v>
      </c>
      <c r="P54" s="62" t="str">
        <f>Project!$C$34</f>
        <v>&lt;maak een keuze&gt;</v>
      </c>
    </row>
    <row r="55" spans="1:17" x14ac:dyDescent="0.2">
      <c r="A55" s="100">
        <f>A52</f>
        <v>0</v>
      </c>
      <c r="B55" s="1343">
        <f>Project!$B$17</f>
        <v>0</v>
      </c>
      <c r="C55" s="1343" t="str">
        <f>Project!$B$14</f>
        <v>[Dit veld wordt door RVO ingevuld]</v>
      </c>
      <c r="D55" s="1343">
        <f>Project!$B$34</f>
        <v>0</v>
      </c>
      <c r="E55" s="60" t="s">
        <v>74</v>
      </c>
      <c r="K55" s="62">
        <f>Financiering!AF17</f>
        <v>0</v>
      </c>
      <c r="L55" s="62">
        <f ca="1">Financiering!I17+Financiering!J17</f>
        <v>0</v>
      </c>
      <c r="O55" s="62">
        <f ca="1">Financiering!$Q$17+Financiering!$S$17</f>
        <v>0</v>
      </c>
      <c r="P55" s="62" t="str">
        <f>Project!$C$34</f>
        <v>&lt;maak een keuze&gt;</v>
      </c>
    </row>
    <row r="56" spans="1:17" x14ac:dyDescent="0.2">
      <c r="A56" s="987"/>
      <c r="B56" s="1343">
        <f>Project!$B$17</f>
        <v>0</v>
      </c>
      <c r="C56" s="1343" t="str">
        <f>Project!$B$14</f>
        <v>[Dit veld wordt door RVO ingevuld]</v>
      </c>
      <c r="D56" s="1343">
        <f>Project!$B$34</f>
        <v>0</v>
      </c>
      <c r="E56" s="63" t="s">
        <v>516</v>
      </c>
      <c r="F56" s="63">
        <f>SUMIF('Pilot D10'!$K$21:$K$56,"RI",'Pilot D10'!$L$21:$L$56)</f>
        <v>0</v>
      </c>
      <c r="G56" s="63">
        <f>SUMIF('Pilot D10'!$K$62:$K$83,"RI",'Pilot D10'!$L$62:$L$83)</f>
        <v>0</v>
      </c>
      <c r="H56" s="63"/>
      <c r="I56" s="63">
        <f>SUMIF('Pilot D10'!$K$90:$K$151,"RI",'Pilot D10'!$L$90:$L$151)</f>
        <v>0</v>
      </c>
      <c r="J56" s="63"/>
      <c r="K56" s="63"/>
      <c r="L56" s="63"/>
      <c r="M56" s="63"/>
      <c r="N56" s="63"/>
      <c r="O56" s="63"/>
      <c r="P56" s="63"/>
      <c r="Q56" s="67"/>
    </row>
    <row r="57" spans="1:17" x14ac:dyDescent="0.2">
      <c r="A57" s="340">
        <v>0</v>
      </c>
      <c r="B57" s="1343">
        <f>Project!$B$17</f>
        <v>0</v>
      </c>
      <c r="C57" s="1343" t="str">
        <f>Project!$B$14</f>
        <v>[Dit veld wordt door RVO ingevuld]</v>
      </c>
      <c r="D57" s="1343">
        <f>Project!$B$36</f>
        <v>0</v>
      </c>
      <c r="E57" s="314" t="s">
        <v>3</v>
      </c>
      <c r="F57" s="314"/>
      <c r="G57" s="314"/>
      <c r="H57" s="314"/>
      <c r="I57" s="314"/>
      <c r="J57" s="314"/>
      <c r="K57" s="314"/>
      <c r="L57" s="314"/>
      <c r="M57" s="314"/>
      <c r="N57" s="314"/>
      <c r="O57" s="314"/>
      <c r="P57" s="1345"/>
    </row>
    <row r="58" spans="1:17" x14ac:dyDescent="0.2">
      <c r="A58" s="100">
        <f>A57</f>
        <v>0</v>
      </c>
      <c r="B58" s="1343">
        <f>Project!$B$17</f>
        <v>0</v>
      </c>
      <c r="C58" s="1343" t="str">
        <f>Project!$B$14</f>
        <v>[Dit veld wordt door RVO ingevuld]</v>
      </c>
      <c r="D58" s="1343">
        <f>Project!$B$36</f>
        <v>0</v>
      </c>
      <c r="E58" s="315" t="s">
        <v>4</v>
      </c>
      <c r="F58" s="1345"/>
      <c r="G58" s="1345"/>
      <c r="H58" s="1345"/>
      <c r="I58" s="1345"/>
      <c r="J58" s="1345"/>
      <c r="K58" s="1345"/>
      <c r="L58" s="1345"/>
      <c r="M58" s="1345"/>
      <c r="N58" s="1345"/>
      <c r="O58" s="1345"/>
      <c r="P58" s="1345"/>
    </row>
    <row r="59" spans="1:17" x14ac:dyDescent="0.2">
      <c r="A59" s="100">
        <f>A57</f>
        <v>0</v>
      </c>
      <c r="B59" s="1343">
        <f>Project!$B$17</f>
        <v>0</v>
      </c>
      <c r="C59" s="1343" t="str">
        <f>Project!$B$14</f>
        <v>[Dit veld wordt door RVO ingevuld]</v>
      </c>
      <c r="D59" s="1343">
        <f>Project!$B$36</f>
        <v>0</v>
      </c>
      <c r="E59" s="60" t="s">
        <v>5</v>
      </c>
      <c r="P59" s="62"/>
    </row>
    <row r="60" spans="1:17" x14ac:dyDescent="0.2">
      <c r="A60" s="100">
        <f>A57</f>
        <v>0</v>
      </c>
      <c r="B60" s="1343">
        <f>Project!$B$17</f>
        <v>0</v>
      </c>
      <c r="C60" s="1343" t="str">
        <f>Project!$B$14</f>
        <v>[Dit veld wordt door RVO ingevuld]</v>
      </c>
      <c r="D60" s="1343">
        <f>Project!$B$36</f>
        <v>0</v>
      </c>
      <c r="E60" s="63" t="s">
        <v>74</v>
      </c>
      <c r="F60" s="63"/>
      <c r="G60" s="63"/>
      <c r="H60" s="63"/>
      <c r="I60" s="63"/>
      <c r="J60" s="63"/>
      <c r="K60" s="63"/>
      <c r="L60" s="63"/>
      <c r="M60" s="63"/>
      <c r="N60" s="63"/>
      <c r="O60" s="63"/>
      <c r="P60" s="63"/>
    </row>
    <row r="61" spans="1:17" x14ac:dyDescent="0.2">
      <c r="A61" s="987"/>
      <c r="B61" s="1343">
        <f>Project!$B$17</f>
        <v>0</v>
      </c>
      <c r="C61" s="1343" t="str">
        <f>Project!$B$14</f>
        <v>[Dit veld wordt door RVO ingevuld]</v>
      </c>
      <c r="D61" s="1343">
        <f>Project!$B$36</f>
        <v>0</v>
      </c>
      <c r="E61" s="63" t="s">
        <v>516</v>
      </c>
      <c r="F61" s="63"/>
      <c r="G61" s="63"/>
      <c r="H61" s="63"/>
      <c r="I61" s="63"/>
      <c r="J61" s="63"/>
      <c r="K61" s="63"/>
      <c r="L61" s="63"/>
      <c r="M61" s="63"/>
      <c r="N61" s="63"/>
      <c r="O61" s="63"/>
      <c r="P61" s="63"/>
      <c r="Q61" s="67"/>
    </row>
    <row r="62" spans="1:17" x14ac:dyDescent="0.2">
      <c r="A62" s="340">
        <v>0</v>
      </c>
      <c r="B62" s="1343">
        <f>Project!$B$17</f>
        <v>0</v>
      </c>
      <c r="C62" s="1343" t="str">
        <f>Project!$B$14</f>
        <v>[Dit veld wordt door RVO ingevuld]</v>
      </c>
      <c r="D62" s="1343">
        <f>Project!$B$37</f>
        <v>0</v>
      </c>
      <c r="E62" s="314" t="s">
        <v>3</v>
      </c>
      <c r="F62" s="314"/>
      <c r="G62" s="314"/>
      <c r="H62" s="314"/>
      <c r="I62" s="314"/>
      <c r="J62" s="314"/>
      <c r="K62" s="314"/>
      <c r="L62" s="314"/>
      <c r="M62" s="314"/>
      <c r="N62" s="314"/>
      <c r="O62" s="314"/>
      <c r="P62" s="1345"/>
    </row>
    <row r="63" spans="1:17" x14ac:dyDescent="0.2">
      <c r="A63" s="100">
        <f>A62</f>
        <v>0</v>
      </c>
      <c r="B63" s="1343">
        <f>Project!$B$17</f>
        <v>0</v>
      </c>
      <c r="C63" s="1343" t="str">
        <f>Project!$B$14</f>
        <v>[Dit veld wordt door RVO ingevuld]</v>
      </c>
      <c r="D63" s="1343">
        <f>Project!$B$37</f>
        <v>0</v>
      </c>
      <c r="E63" s="315" t="s">
        <v>4</v>
      </c>
      <c r="F63" s="1345"/>
      <c r="G63" s="1345"/>
      <c r="H63" s="1345"/>
      <c r="I63" s="1345"/>
      <c r="J63" s="1345"/>
      <c r="K63" s="1345"/>
      <c r="L63" s="1345"/>
      <c r="M63" s="1345"/>
      <c r="N63" s="1345"/>
      <c r="O63" s="1345"/>
      <c r="P63" s="1345"/>
    </row>
    <row r="64" spans="1:17" x14ac:dyDescent="0.2">
      <c r="A64" s="100">
        <f>A62</f>
        <v>0</v>
      </c>
      <c r="B64" s="1343">
        <f>Project!$B$17</f>
        <v>0</v>
      </c>
      <c r="C64" s="1343" t="str">
        <f>Project!$B$14</f>
        <v>[Dit veld wordt door RVO ingevuld]</v>
      </c>
      <c r="D64" s="1343">
        <f>Project!$B$37</f>
        <v>0</v>
      </c>
      <c r="E64" s="60" t="s">
        <v>5</v>
      </c>
      <c r="P64" s="62"/>
    </row>
    <row r="65" spans="1:17" x14ac:dyDescent="0.2">
      <c r="A65" s="100">
        <f>A62</f>
        <v>0</v>
      </c>
      <c r="B65" s="1343">
        <f>Project!$B$17</f>
        <v>0</v>
      </c>
      <c r="C65" s="1343" t="str">
        <f>Project!$B$14</f>
        <v>[Dit veld wordt door RVO ingevuld]</v>
      </c>
      <c r="D65" s="1343">
        <f>Project!$B$37</f>
        <v>0</v>
      </c>
      <c r="E65" s="63" t="s">
        <v>74</v>
      </c>
      <c r="F65" s="63"/>
      <c r="G65" s="63"/>
      <c r="H65" s="63"/>
      <c r="I65" s="63"/>
      <c r="J65" s="63"/>
      <c r="K65" s="63"/>
      <c r="L65" s="63"/>
      <c r="M65" s="63"/>
      <c r="N65" s="63"/>
      <c r="O65" s="63"/>
      <c r="P65" s="63"/>
    </row>
    <row r="66" spans="1:17" x14ac:dyDescent="0.2">
      <c r="A66" s="987"/>
      <c r="B66" s="1343">
        <f>Project!$B$17</f>
        <v>0</v>
      </c>
      <c r="C66" s="1343" t="str">
        <f>Project!$B$14</f>
        <v>[Dit veld wordt door RVO ingevuld]</v>
      </c>
      <c r="D66" s="1343">
        <f>Project!$B$37</f>
        <v>0</v>
      </c>
      <c r="E66" s="63" t="s">
        <v>516</v>
      </c>
      <c r="F66" s="63"/>
      <c r="G66" s="63"/>
      <c r="H66" s="63"/>
      <c r="I66" s="63"/>
      <c r="J66" s="63"/>
      <c r="K66" s="63"/>
      <c r="L66" s="63"/>
      <c r="M66" s="63"/>
      <c r="N66" s="63"/>
      <c r="O66" s="63"/>
      <c r="P66" s="63"/>
      <c r="Q66" s="67"/>
    </row>
    <row r="67" spans="1:17" x14ac:dyDescent="0.2">
      <c r="A67" s="340">
        <v>0</v>
      </c>
      <c r="B67" s="1343">
        <f>Project!$B$17</f>
        <v>0</v>
      </c>
      <c r="C67" s="1343" t="str">
        <f>Project!$B$14</f>
        <v>[Dit veld wordt door RVO ingevuld]</v>
      </c>
      <c r="D67" s="1343">
        <f>Project!$B$38</f>
        <v>0</v>
      </c>
      <c r="E67" s="314" t="s">
        <v>3</v>
      </c>
      <c r="F67" s="314"/>
      <c r="G67" s="314"/>
      <c r="H67" s="314"/>
      <c r="I67" s="314"/>
      <c r="J67" s="314"/>
      <c r="K67" s="314"/>
      <c r="L67" s="314"/>
      <c r="M67" s="314"/>
      <c r="N67" s="314"/>
      <c r="O67" s="314"/>
      <c r="P67" s="1345"/>
    </row>
    <row r="68" spans="1:17" x14ac:dyDescent="0.2">
      <c r="A68" s="100">
        <f>A67</f>
        <v>0</v>
      </c>
      <c r="B68" s="1343">
        <f>Project!$B$17</f>
        <v>0</v>
      </c>
      <c r="C68" s="1343" t="str">
        <f>Project!$B$14</f>
        <v>[Dit veld wordt door RVO ingevuld]</v>
      </c>
      <c r="D68" s="1343">
        <f>Project!$B$38</f>
        <v>0</v>
      </c>
      <c r="E68" s="315" t="s">
        <v>4</v>
      </c>
      <c r="F68" s="1345"/>
      <c r="G68" s="1345"/>
      <c r="H68" s="1345"/>
      <c r="I68" s="1345"/>
      <c r="J68" s="1345"/>
      <c r="K68" s="1345"/>
      <c r="L68" s="1345"/>
      <c r="M68" s="1345"/>
      <c r="N68" s="1345"/>
      <c r="O68" s="1345"/>
      <c r="P68" s="1345"/>
    </row>
    <row r="69" spans="1:17" x14ac:dyDescent="0.2">
      <c r="A69" s="100">
        <f>A67</f>
        <v>0</v>
      </c>
      <c r="B69" s="1343">
        <f>Project!$B$17</f>
        <v>0</v>
      </c>
      <c r="C69" s="1343" t="str">
        <f>Project!$B$14</f>
        <v>[Dit veld wordt door RVO ingevuld]</v>
      </c>
      <c r="D69" s="1343">
        <f>Project!$B$38</f>
        <v>0</v>
      </c>
      <c r="E69" s="60" t="s">
        <v>5</v>
      </c>
      <c r="P69" s="62"/>
    </row>
    <row r="70" spans="1:17" x14ac:dyDescent="0.2">
      <c r="A70" s="100">
        <f>A67</f>
        <v>0</v>
      </c>
      <c r="B70" s="1343">
        <f>Project!$B$17</f>
        <v>0</v>
      </c>
      <c r="C70" s="1343" t="str">
        <f>Project!$B$14</f>
        <v>[Dit veld wordt door RVO ingevuld]</v>
      </c>
      <c r="D70" s="1343">
        <f>Project!$B$38</f>
        <v>0</v>
      </c>
      <c r="E70" s="63" t="s">
        <v>74</v>
      </c>
      <c r="F70" s="63"/>
      <c r="G70" s="63"/>
      <c r="H70" s="63"/>
      <c r="I70" s="63"/>
      <c r="J70" s="63"/>
      <c r="K70" s="63"/>
      <c r="L70" s="63"/>
      <c r="M70" s="63"/>
      <c r="N70" s="63"/>
      <c r="O70" s="63"/>
      <c r="P70" s="63"/>
    </row>
    <row r="71" spans="1:17" x14ac:dyDescent="0.2">
      <c r="A71" s="987"/>
      <c r="B71" s="1343">
        <f>Project!$B$17</f>
        <v>0</v>
      </c>
      <c r="C71" s="1343" t="str">
        <f>Project!$B$14</f>
        <v>[Dit veld wordt door RVO ingevuld]</v>
      </c>
      <c r="D71" s="1343">
        <f>Project!$B$38</f>
        <v>0</v>
      </c>
      <c r="E71" s="63" t="s">
        <v>516</v>
      </c>
      <c r="F71" s="63"/>
      <c r="G71" s="63"/>
      <c r="H71" s="63"/>
      <c r="I71" s="63"/>
      <c r="J71" s="63"/>
      <c r="K71" s="63"/>
      <c r="L71" s="63"/>
      <c r="M71" s="63"/>
      <c r="N71" s="63"/>
      <c r="O71" s="63"/>
      <c r="P71" s="63"/>
      <c r="Q71" s="67"/>
    </row>
    <row r="72" spans="1:17" x14ac:dyDescent="0.2">
      <c r="A72" s="340">
        <v>0</v>
      </c>
      <c r="B72" s="1343">
        <f>Project!$B$17</f>
        <v>0</v>
      </c>
      <c r="C72" s="1343" t="str">
        <f>Project!$B$14</f>
        <v>[Dit veld wordt door RVO ingevuld]</v>
      </c>
      <c r="D72" s="1343">
        <f>Project!$B$39</f>
        <v>0</v>
      </c>
      <c r="E72" s="314" t="s">
        <v>3</v>
      </c>
      <c r="F72" s="314"/>
      <c r="G72" s="314"/>
      <c r="H72" s="314"/>
      <c r="I72" s="314"/>
      <c r="J72" s="314"/>
      <c r="K72" s="314"/>
      <c r="L72" s="314"/>
      <c r="M72" s="314"/>
      <c r="N72" s="314"/>
      <c r="O72" s="314"/>
      <c r="P72" s="1345"/>
    </row>
    <row r="73" spans="1:17" x14ac:dyDescent="0.2">
      <c r="A73" s="100">
        <f>A72</f>
        <v>0</v>
      </c>
      <c r="B73" s="1343">
        <f>Project!$B$17</f>
        <v>0</v>
      </c>
      <c r="C73" s="1343" t="str">
        <f>Project!$B$14</f>
        <v>[Dit veld wordt door RVO ingevuld]</v>
      </c>
      <c r="D73" s="1343">
        <f>Project!$B$39</f>
        <v>0</v>
      </c>
      <c r="E73" s="315" t="s">
        <v>4</v>
      </c>
      <c r="F73" s="1345"/>
      <c r="G73" s="1345"/>
      <c r="H73" s="1345"/>
      <c r="I73" s="1345"/>
      <c r="J73" s="1345"/>
      <c r="K73" s="1345"/>
      <c r="L73" s="1345"/>
      <c r="M73" s="1345"/>
      <c r="N73" s="1345"/>
      <c r="O73" s="1345"/>
      <c r="P73" s="1345"/>
    </row>
    <row r="74" spans="1:17" x14ac:dyDescent="0.2">
      <c r="A74" s="100">
        <f>A72</f>
        <v>0</v>
      </c>
      <c r="B74" s="1343">
        <f>Project!$B$17</f>
        <v>0</v>
      </c>
      <c r="C74" s="1343" t="str">
        <f>Project!$B$14</f>
        <v>[Dit veld wordt door RVO ingevuld]</v>
      </c>
      <c r="D74" s="1343">
        <f>Project!$B$39</f>
        <v>0</v>
      </c>
      <c r="E74" s="60" t="s">
        <v>5</v>
      </c>
      <c r="P74" s="62"/>
    </row>
    <row r="75" spans="1:17" x14ac:dyDescent="0.2">
      <c r="A75" s="100">
        <f>A72</f>
        <v>0</v>
      </c>
      <c r="B75" s="1343">
        <f>Project!$B$17</f>
        <v>0</v>
      </c>
      <c r="C75" s="1343" t="str">
        <f>Project!$B$14</f>
        <v>[Dit veld wordt door RVO ingevuld]</v>
      </c>
      <c r="D75" s="1343">
        <f>Project!$B$39</f>
        <v>0</v>
      </c>
      <c r="E75" s="63" t="s">
        <v>74</v>
      </c>
      <c r="F75" s="63"/>
      <c r="G75" s="63"/>
      <c r="H75" s="63"/>
      <c r="I75" s="63"/>
      <c r="J75" s="63"/>
      <c r="K75" s="63"/>
      <c r="L75" s="63"/>
      <c r="M75" s="63"/>
      <c r="N75" s="63"/>
      <c r="O75" s="63"/>
      <c r="P75" s="63"/>
    </row>
    <row r="76" spans="1:17" x14ac:dyDescent="0.2">
      <c r="A76" s="987"/>
      <c r="B76" s="1343">
        <f>Project!$B$17</f>
        <v>0</v>
      </c>
      <c r="C76" s="1343" t="str">
        <f>Project!$B$14</f>
        <v>[Dit veld wordt door RVO ingevuld]</v>
      </c>
      <c r="D76" s="1343">
        <f>Project!$B$39</f>
        <v>0</v>
      </c>
      <c r="E76" s="63" t="s">
        <v>516</v>
      </c>
      <c r="F76" s="63"/>
      <c r="G76" s="63"/>
      <c r="H76" s="63"/>
      <c r="I76" s="63"/>
      <c r="J76" s="63"/>
      <c r="K76" s="63"/>
      <c r="L76" s="63"/>
      <c r="M76" s="63"/>
      <c r="N76" s="63"/>
      <c r="O76" s="63"/>
      <c r="P76" s="63"/>
      <c r="Q76" s="67"/>
    </row>
  </sheetData>
  <sheetProtection algorithmName="SHA-512" hashValue="S9YT/5k1N+7XdAR6y/VVAwB9Ju3F8QkZ/854MfR2/7vTioNmytsqVZN+BJnBsheYBM5Uan/ULWT3S9sX+jW+Fg==" saltValue="ov0Ak3tfb92BuOMwpbra3w==" spinCount="100000" sheet="1" objects="1" scenarios="1" selectLockedCells="1"/>
  <phoneticPr fontId="4" type="noConversion"/>
  <pageMargins left="0.75" right="0.75" top="1" bottom="1" header="0.5" footer="0.5"/>
  <pageSetup paperSize="9" orientation="portrait" r:id="rId1"/>
  <headerFooter alignWithMargins="0">
    <oddFooter>&amp;L_x000D_&amp;1#&amp;"Calibri"&amp;10&amp;K000000 Intern gebruik</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41">
    <tabColor rgb="FF00B0F0"/>
    <pageSetUpPr fitToPage="1"/>
  </sheetPr>
  <dimension ref="A1:AN67"/>
  <sheetViews>
    <sheetView showGridLines="0" zoomScaleNormal="100" zoomScaleSheetLayoutView="100" workbookViewId="0"/>
  </sheetViews>
  <sheetFormatPr defaultColWidth="9.140625" defaultRowHeight="12.75" x14ac:dyDescent="0.2"/>
  <cols>
    <col min="1" max="1" width="3.140625" style="339" customWidth="1"/>
    <col min="2" max="2" width="7.5703125" style="339" customWidth="1"/>
    <col min="3" max="18" width="9.140625" style="339"/>
    <col min="19" max="19" width="3.140625" style="339" customWidth="1"/>
    <col min="20" max="16384" width="9.140625" style="339"/>
  </cols>
  <sheetData>
    <row r="1" spans="1:40" x14ac:dyDescent="0.2">
      <c r="A1" s="338"/>
      <c r="B1" s="579"/>
      <c r="C1" s="338"/>
      <c r="D1" s="579"/>
      <c r="E1" s="338"/>
      <c r="F1" s="338"/>
      <c r="G1" s="338"/>
      <c r="H1" s="338"/>
      <c r="I1" s="338"/>
      <c r="J1" s="338"/>
      <c r="K1" s="338"/>
      <c r="L1" s="338"/>
      <c r="M1" s="338"/>
      <c r="N1" s="338"/>
      <c r="O1" s="338"/>
      <c r="P1" s="338"/>
      <c r="Q1" s="338"/>
      <c r="R1" s="580"/>
      <c r="X1" s="563"/>
      <c r="Y1" s="563"/>
      <c r="Z1" s="563"/>
      <c r="AA1" s="563"/>
      <c r="AB1" s="563"/>
      <c r="AC1" s="563"/>
      <c r="AD1" s="563"/>
      <c r="AE1" s="563"/>
      <c r="AF1" s="563"/>
      <c r="AG1" s="563"/>
      <c r="AH1" s="563"/>
      <c r="AI1" s="563"/>
      <c r="AJ1" s="563"/>
      <c r="AK1" s="563"/>
      <c r="AL1" s="563"/>
      <c r="AM1" s="563"/>
      <c r="AN1" s="563"/>
    </row>
    <row r="2" spans="1:40" x14ac:dyDescent="0.2">
      <c r="A2" s="579"/>
      <c r="B2" s="579"/>
      <c r="C2" s="338"/>
      <c r="D2" s="579"/>
      <c r="E2" s="338"/>
      <c r="F2" s="338"/>
      <c r="G2" s="338"/>
      <c r="H2" s="338"/>
      <c r="I2" s="338"/>
      <c r="J2" s="338"/>
      <c r="K2" s="338"/>
      <c r="L2" s="338"/>
      <c r="M2" s="338"/>
      <c r="N2" s="338"/>
      <c r="O2" s="338"/>
      <c r="P2" s="338"/>
      <c r="Q2" s="338"/>
      <c r="R2" s="338"/>
      <c r="X2" s="563"/>
      <c r="Y2" s="563"/>
      <c r="Z2" s="563"/>
      <c r="AA2" s="563"/>
      <c r="AB2" s="563"/>
      <c r="AC2" s="563"/>
      <c r="AD2" s="563"/>
      <c r="AE2" s="563"/>
      <c r="AF2" s="563"/>
      <c r="AG2" s="563"/>
      <c r="AH2" s="563"/>
      <c r="AI2" s="563"/>
      <c r="AJ2" s="563"/>
      <c r="AK2" s="563"/>
      <c r="AL2" s="563"/>
      <c r="AM2" s="563"/>
      <c r="AN2" s="563"/>
    </row>
    <row r="3" spans="1:40" ht="18" x14ac:dyDescent="0.25">
      <c r="A3" s="338"/>
      <c r="B3" s="548" t="s">
        <v>551</v>
      </c>
      <c r="C3" s="338"/>
      <c r="D3" s="581"/>
      <c r="E3" s="582"/>
      <c r="F3" s="582"/>
      <c r="G3" s="582"/>
      <c r="H3" s="582"/>
      <c r="I3" s="582"/>
      <c r="J3" s="583"/>
      <c r="K3" s="583"/>
      <c r="L3" s="582"/>
      <c r="M3" s="582"/>
      <c r="N3" s="582"/>
      <c r="O3" s="582"/>
      <c r="P3" s="338"/>
      <c r="Q3" s="338"/>
      <c r="R3" s="338"/>
      <c r="X3" s="563"/>
      <c r="Y3" s="563"/>
      <c r="Z3" s="563"/>
      <c r="AA3" s="563"/>
      <c r="AB3" s="563"/>
      <c r="AC3" s="563"/>
      <c r="AD3" s="563"/>
      <c r="AE3" s="563"/>
      <c r="AF3" s="563"/>
      <c r="AG3" s="563"/>
      <c r="AH3" s="563"/>
      <c r="AI3" s="563"/>
      <c r="AJ3" s="563"/>
      <c r="AK3" s="563"/>
      <c r="AL3" s="563"/>
      <c r="AM3" s="563"/>
      <c r="AN3" s="563"/>
    </row>
    <row r="4" spans="1:40" ht="18" x14ac:dyDescent="0.25">
      <c r="A4" s="338"/>
      <c r="B4" s="548" t="s">
        <v>552</v>
      </c>
      <c r="C4" s="579"/>
      <c r="D4" s="559"/>
      <c r="E4" s="338"/>
      <c r="F4" s="338"/>
      <c r="G4" s="338"/>
      <c r="H4" s="338"/>
      <c r="I4" s="338"/>
      <c r="J4" s="557"/>
      <c r="K4" s="557"/>
      <c r="L4" s="338"/>
      <c r="M4" s="338"/>
      <c r="N4" s="338"/>
      <c r="O4" s="338"/>
      <c r="P4" s="338"/>
      <c r="Q4" s="338"/>
      <c r="R4" s="338"/>
      <c r="X4" s="563"/>
      <c r="Y4" s="563"/>
      <c r="Z4" s="563"/>
      <c r="AA4" s="563"/>
      <c r="AB4" s="563"/>
      <c r="AC4" s="563"/>
      <c r="AD4" s="563"/>
      <c r="AE4" s="563"/>
      <c r="AF4" s="563"/>
      <c r="AG4" s="563"/>
      <c r="AH4" s="563"/>
      <c r="AI4" s="563"/>
      <c r="AJ4" s="563"/>
      <c r="AK4" s="563"/>
      <c r="AL4" s="563"/>
      <c r="AM4" s="563"/>
      <c r="AN4" s="563"/>
    </row>
    <row r="5" spans="1:40" ht="18" x14ac:dyDescent="0.25">
      <c r="A5" s="338"/>
      <c r="B5" s="548" t="s">
        <v>585</v>
      </c>
      <c r="C5" s="338"/>
      <c r="D5" s="579"/>
      <c r="E5" s="557"/>
      <c r="F5" s="557"/>
      <c r="G5" s="557"/>
      <c r="H5" s="557"/>
      <c r="I5" s="557"/>
      <c r="J5" s="557"/>
      <c r="K5" s="557"/>
      <c r="L5" s="557"/>
      <c r="M5" s="557"/>
      <c r="N5" s="557"/>
      <c r="O5" s="557"/>
      <c r="P5" s="557"/>
      <c r="Q5" s="557"/>
      <c r="R5" s="557"/>
      <c r="X5" s="563"/>
      <c r="Y5" s="563"/>
      <c r="Z5" s="563"/>
      <c r="AA5" s="563"/>
      <c r="AB5" s="563"/>
      <c r="AC5" s="563"/>
      <c r="AD5" s="563"/>
      <c r="AE5" s="563"/>
      <c r="AF5" s="563"/>
      <c r="AG5" s="563"/>
      <c r="AH5" s="563"/>
      <c r="AI5" s="563"/>
      <c r="AJ5" s="563"/>
      <c r="AK5" s="563"/>
      <c r="AL5" s="563"/>
      <c r="AM5" s="563"/>
      <c r="AN5" s="563"/>
    </row>
    <row r="6" spans="1:40" x14ac:dyDescent="0.2">
      <c r="A6" s="338"/>
      <c r="B6" s="557" t="s">
        <v>586</v>
      </c>
      <c r="C6" s="338"/>
      <c r="D6" s="579"/>
      <c r="E6" s="557"/>
      <c r="F6" s="557"/>
      <c r="G6" s="557"/>
      <c r="H6" s="557"/>
      <c r="I6" s="557"/>
      <c r="J6" s="557"/>
      <c r="K6" s="557"/>
      <c r="L6" s="557"/>
      <c r="M6" s="557"/>
      <c r="N6" s="557"/>
      <c r="O6" s="557"/>
      <c r="P6" s="557"/>
      <c r="Q6" s="557"/>
      <c r="R6" s="557"/>
      <c r="X6" s="563"/>
      <c r="Y6" s="563"/>
      <c r="Z6" s="563"/>
      <c r="AA6" s="563"/>
      <c r="AB6" s="563"/>
      <c r="AC6" s="563"/>
      <c r="AD6" s="563"/>
      <c r="AE6" s="563"/>
      <c r="AF6" s="563"/>
      <c r="AG6" s="563"/>
      <c r="AH6" s="563"/>
      <c r="AI6" s="563"/>
      <c r="AJ6" s="563"/>
      <c r="AK6" s="563"/>
      <c r="AL6" s="563"/>
      <c r="AM6" s="563"/>
      <c r="AN6" s="563"/>
    </row>
    <row r="7" spans="1:40" x14ac:dyDescent="0.2">
      <c r="A7" s="338"/>
      <c r="B7" s="557"/>
      <c r="C7" s="338"/>
      <c r="D7" s="338"/>
      <c r="E7" s="338"/>
      <c r="F7" s="338"/>
      <c r="G7" s="338"/>
      <c r="H7" s="338"/>
      <c r="I7" s="338"/>
      <c r="J7" s="338"/>
      <c r="K7" s="338"/>
      <c r="L7" s="338"/>
      <c r="M7" s="338"/>
      <c r="N7" s="338"/>
      <c r="O7" s="338"/>
      <c r="P7" s="338"/>
      <c r="Q7" s="338"/>
      <c r="R7" s="338"/>
    </row>
    <row r="8" spans="1:40" ht="15" x14ac:dyDescent="0.2">
      <c r="A8" s="560"/>
      <c r="B8" s="551" t="s">
        <v>206</v>
      </c>
      <c r="C8" s="560"/>
      <c r="D8" s="560"/>
      <c r="E8" s="560"/>
      <c r="F8" s="560"/>
      <c r="G8" s="560"/>
      <c r="H8" s="560"/>
      <c r="I8" s="560"/>
      <c r="J8" s="560"/>
      <c r="K8" s="560"/>
      <c r="L8" s="560"/>
      <c r="M8" s="560"/>
      <c r="N8" s="560"/>
      <c r="O8" s="560"/>
      <c r="P8" s="560"/>
      <c r="Q8" s="560"/>
      <c r="R8" s="560"/>
      <c r="X8" s="563"/>
      <c r="Y8" s="563"/>
      <c r="Z8" s="563"/>
      <c r="AA8" s="563"/>
      <c r="AB8" s="563"/>
      <c r="AC8" s="563"/>
      <c r="AD8" s="563"/>
      <c r="AE8" s="563"/>
      <c r="AF8" s="563"/>
      <c r="AG8" s="563"/>
      <c r="AH8" s="563"/>
      <c r="AI8" s="563"/>
      <c r="AJ8" s="563"/>
      <c r="AK8" s="563"/>
      <c r="AL8" s="563"/>
      <c r="AM8" s="563"/>
      <c r="AN8" s="563"/>
    </row>
    <row r="9" spans="1:40" x14ac:dyDescent="0.2">
      <c r="A9" s="338"/>
      <c r="B9" s="557"/>
      <c r="C9" s="338"/>
      <c r="D9" s="338"/>
      <c r="E9" s="338"/>
      <c r="F9" s="338"/>
      <c r="G9" s="338"/>
      <c r="H9" s="338"/>
      <c r="I9" s="338"/>
      <c r="J9" s="338"/>
      <c r="K9" s="338"/>
      <c r="L9" s="338"/>
      <c r="M9" s="338"/>
      <c r="N9" s="338"/>
      <c r="O9" s="338"/>
      <c r="P9" s="338"/>
      <c r="Q9" s="338"/>
      <c r="R9" s="338"/>
    </row>
    <row r="10" spans="1:40" x14ac:dyDescent="0.2">
      <c r="A10" s="338"/>
      <c r="B10" s="557"/>
      <c r="C10" s="338"/>
      <c r="D10" s="338"/>
      <c r="E10" s="338"/>
      <c r="F10" s="338"/>
      <c r="G10" s="338"/>
      <c r="H10" s="338"/>
      <c r="I10" s="338"/>
      <c r="J10" s="338"/>
      <c r="K10" s="338"/>
      <c r="L10" s="338"/>
      <c r="M10" s="338"/>
      <c r="N10" s="338"/>
      <c r="O10" s="338"/>
      <c r="P10" s="338"/>
      <c r="Q10" s="338"/>
      <c r="R10" s="338"/>
    </row>
    <row r="11" spans="1:40" x14ac:dyDescent="0.2">
      <c r="A11" s="338"/>
      <c r="B11" s="557"/>
      <c r="C11" s="338"/>
      <c r="D11" s="338"/>
      <c r="E11" s="338"/>
      <c r="F11" s="338"/>
      <c r="G11" s="338"/>
      <c r="H11" s="338"/>
      <c r="I11" s="338"/>
      <c r="J11" s="338"/>
      <c r="K11" s="338"/>
      <c r="L11" s="338"/>
      <c r="M11" s="338"/>
      <c r="N11" s="338"/>
      <c r="O11" s="338"/>
      <c r="P11" s="338"/>
      <c r="Q11" s="338"/>
      <c r="R11" s="338"/>
    </row>
    <row r="12" spans="1:40" x14ac:dyDescent="0.2">
      <c r="A12" s="338"/>
      <c r="B12" s="557"/>
      <c r="C12" s="338"/>
      <c r="D12" s="338"/>
      <c r="E12" s="338"/>
      <c r="F12" s="338"/>
      <c r="G12" s="338"/>
      <c r="H12" s="338"/>
      <c r="I12" s="338"/>
      <c r="J12" s="338"/>
      <c r="K12" s="338"/>
      <c r="L12" s="338"/>
      <c r="M12" s="338"/>
      <c r="N12" s="338"/>
      <c r="O12" s="338"/>
      <c r="P12" s="338"/>
      <c r="Q12" s="338"/>
      <c r="R12" s="338"/>
    </row>
    <row r="13" spans="1:40" x14ac:dyDescent="0.2">
      <c r="A13" s="338"/>
      <c r="B13" s="557"/>
      <c r="C13" s="338"/>
      <c r="D13" s="338"/>
      <c r="E13" s="338"/>
      <c r="F13" s="338"/>
      <c r="G13" s="338"/>
      <c r="H13" s="338"/>
      <c r="I13" s="338"/>
      <c r="J13" s="338"/>
      <c r="K13" s="338"/>
      <c r="L13" s="338"/>
      <c r="M13" s="338"/>
      <c r="N13" s="338"/>
      <c r="O13" s="338"/>
      <c r="P13" s="338"/>
      <c r="Q13" s="338"/>
      <c r="R13" s="338"/>
    </row>
    <row r="14" spans="1:40" x14ac:dyDescent="0.2">
      <c r="A14" s="338"/>
      <c r="B14" s="557"/>
      <c r="C14" s="338"/>
      <c r="D14" s="338"/>
      <c r="E14" s="338"/>
      <c r="F14" s="338"/>
      <c r="G14" s="338"/>
      <c r="H14" s="338"/>
      <c r="I14" s="338"/>
      <c r="J14" s="338"/>
      <c r="K14" s="338"/>
      <c r="L14" s="338"/>
      <c r="M14" s="338"/>
      <c r="N14" s="338"/>
      <c r="O14" s="338"/>
      <c r="P14" s="338"/>
      <c r="Q14" s="338"/>
      <c r="R14" s="338"/>
    </row>
    <row r="15" spans="1:40" x14ac:dyDescent="0.2">
      <c r="A15" s="338"/>
      <c r="B15" s="557"/>
      <c r="C15" s="338"/>
      <c r="D15" s="338"/>
      <c r="E15" s="338"/>
      <c r="F15" s="338"/>
      <c r="G15" s="338"/>
      <c r="H15" s="338"/>
      <c r="I15" s="338"/>
      <c r="J15" s="338"/>
      <c r="K15" s="338"/>
      <c r="L15" s="338"/>
      <c r="M15" s="338"/>
      <c r="N15" s="338"/>
      <c r="O15" s="338"/>
      <c r="P15" s="338"/>
      <c r="Q15" s="338"/>
      <c r="R15" s="338"/>
    </row>
    <row r="16" spans="1:40" x14ac:dyDescent="0.2">
      <c r="A16" s="338"/>
      <c r="B16" s="557"/>
      <c r="C16" s="338"/>
      <c r="D16" s="338"/>
      <c r="E16" s="338"/>
      <c r="F16" s="338"/>
      <c r="G16" s="338"/>
      <c r="H16" s="338"/>
      <c r="I16" s="338"/>
      <c r="J16" s="338"/>
      <c r="K16" s="338"/>
      <c r="L16" s="338"/>
      <c r="M16" s="338"/>
      <c r="N16" s="338"/>
      <c r="O16" s="338"/>
      <c r="P16" s="338"/>
      <c r="Q16" s="338"/>
      <c r="R16" s="338"/>
    </row>
    <row r="17" spans="1:40" x14ac:dyDescent="0.2">
      <c r="A17" s="338"/>
      <c r="B17" s="557"/>
      <c r="C17" s="338"/>
      <c r="D17" s="338"/>
      <c r="E17" s="338"/>
      <c r="F17" s="338"/>
      <c r="G17" s="338"/>
      <c r="H17" s="338"/>
      <c r="I17" s="338"/>
      <c r="J17" s="338"/>
      <c r="K17" s="338"/>
      <c r="L17" s="338"/>
      <c r="M17" s="338"/>
      <c r="N17" s="338"/>
      <c r="O17" s="338"/>
      <c r="P17" s="338"/>
      <c r="Q17" s="338"/>
      <c r="R17" s="338"/>
    </row>
    <row r="18" spans="1:40" x14ac:dyDescent="0.2">
      <c r="A18" s="338"/>
      <c r="B18" s="557"/>
      <c r="C18" s="338"/>
      <c r="D18" s="338"/>
      <c r="E18" s="338"/>
      <c r="F18" s="338"/>
      <c r="G18" s="338"/>
      <c r="H18" s="338"/>
      <c r="I18" s="338"/>
      <c r="J18" s="338"/>
      <c r="K18" s="338"/>
      <c r="L18" s="338"/>
      <c r="M18" s="338"/>
      <c r="N18" s="338"/>
      <c r="O18" s="338"/>
      <c r="P18" s="338"/>
      <c r="Q18" s="338"/>
      <c r="R18" s="338"/>
    </row>
    <row r="19" spans="1:40" x14ac:dyDescent="0.2">
      <c r="A19" s="338"/>
      <c r="B19" s="557"/>
      <c r="C19" s="338"/>
      <c r="D19" s="338"/>
      <c r="E19" s="338"/>
      <c r="F19" s="338"/>
      <c r="G19" s="338"/>
      <c r="H19" s="338"/>
      <c r="I19" s="338"/>
      <c r="J19" s="338"/>
      <c r="K19" s="338"/>
      <c r="L19" s="338"/>
      <c r="M19" s="338"/>
      <c r="N19" s="338"/>
      <c r="O19" s="338"/>
      <c r="P19" s="338"/>
      <c r="Q19" s="338"/>
      <c r="R19" s="338"/>
    </row>
    <row r="20" spans="1:40" x14ac:dyDescent="0.2">
      <c r="A20" s="338"/>
      <c r="B20" s="557"/>
      <c r="C20" s="338"/>
      <c r="D20" s="338"/>
      <c r="E20" s="338"/>
      <c r="F20" s="338"/>
      <c r="G20" s="338"/>
      <c r="H20" s="338"/>
      <c r="I20" s="338"/>
      <c r="J20" s="338"/>
      <c r="K20" s="338"/>
      <c r="L20" s="338"/>
      <c r="M20" s="338"/>
      <c r="N20" s="338"/>
      <c r="O20" s="338"/>
      <c r="P20" s="338"/>
      <c r="Q20" s="338"/>
      <c r="R20" s="338"/>
    </row>
    <row r="21" spans="1:40" x14ac:dyDescent="0.2">
      <c r="A21" s="338"/>
      <c r="B21" s="557"/>
      <c r="C21" s="338"/>
      <c r="D21" s="338"/>
      <c r="E21" s="338"/>
      <c r="F21" s="338"/>
      <c r="G21" s="338"/>
      <c r="H21" s="338"/>
      <c r="I21" s="338"/>
      <c r="J21" s="338"/>
      <c r="K21" s="338"/>
      <c r="L21" s="338"/>
      <c r="M21" s="338"/>
      <c r="N21" s="338"/>
      <c r="O21" s="338"/>
      <c r="P21" s="338"/>
      <c r="Q21" s="338"/>
      <c r="R21" s="338"/>
    </row>
    <row r="22" spans="1:40" x14ac:dyDescent="0.2">
      <c r="A22" s="338"/>
      <c r="B22" s="338"/>
      <c r="C22" s="338"/>
      <c r="D22" s="338"/>
      <c r="E22" s="338"/>
      <c r="F22" s="338"/>
      <c r="G22" s="338"/>
      <c r="H22" s="338"/>
      <c r="I22" s="338"/>
      <c r="J22" s="338"/>
      <c r="K22" s="338"/>
      <c r="L22" s="338"/>
      <c r="M22" s="338"/>
      <c r="N22" s="338"/>
      <c r="O22" s="338"/>
      <c r="P22" s="338"/>
      <c r="Q22" s="338"/>
      <c r="R22" s="338"/>
      <c r="X22" s="563"/>
      <c r="Y22" s="563"/>
      <c r="Z22" s="563"/>
      <c r="AA22" s="563"/>
      <c r="AB22" s="563"/>
      <c r="AC22" s="563"/>
      <c r="AD22" s="563"/>
      <c r="AE22" s="563"/>
      <c r="AF22" s="563"/>
      <c r="AG22" s="563"/>
      <c r="AH22" s="563"/>
      <c r="AI22" s="563"/>
      <c r="AJ22" s="563"/>
      <c r="AK22" s="563"/>
      <c r="AL22" s="563"/>
      <c r="AM22" s="563"/>
      <c r="AN22" s="563"/>
    </row>
    <row r="23" spans="1:40" ht="15" x14ac:dyDescent="0.2">
      <c r="A23" s="584"/>
      <c r="B23" s="584" t="s">
        <v>228</v>
      </c>
      <c r="C23" s="585"/>
      <c r="D23" s="585"/>
      <c r="E23" s="585"/>
      <c r="F23" s="585"/>
      <c r="G23" s="585"/>
      <c r="H23" s="585"/>
      <c r="I23" s="585"/>
      <c r="J23" s="585"/>
      <c r="K23" s="585"/>
      <c r="L23" s="585"/>
      <c r="M23" s="585"/>
      <c r="N23" s="585"/>
      <c r="O23" s="585"/>
      <c r="P23" s="585"/>
      <c r="Q23" s="585"/>
      <c r="R23" s="585"/>
    </row>
    <row r="24" spans="1:40" x14ac:dyDescent="0.2">
      <c r="A24" s="338"/>
      <c r="B24" s="338"/>
      <c r="C24" s="338"/>
      <c r="D24" s="338"/>
      <c r="E24" s="338"/>
      <c r="F24" s="338"/>
      <c r="G24" s="338"/>
      <c r="H24" s="338"/>
      <c r="I24" s="338"/>
      <c r="J24" s="338"/>
      <c r="K24" s="338"/>
      <c r="L24" s="338"/>
      <c r="M24" s="338"/>
      <c r="N24" s="338"/>
      <c r="O24" s="338"/>
      <c r="P24" s="338"/>
      <c r="Q24" s="338"/>
      <c r="R24" s="338"/>
    </row>
    <row r="25" spans="1:40" x14ac:dyDescent="0.2">
      <c r="A25" s="338"/>
      <c r="B25" s="561"/>
      <c r="C25" s="338"/>
      <c r="D25" s="338"/>
      <c r="E25" s="338"/>
      <c r="F25" s="338"/>
      <c r="G25" s="338"/>
      <c r="H25" s="338"/>
      <c r="I25" s="338"/>
      <c r="J25" s="338"/>
      <c r="K25" s="338"/>
      <c r="L25" s="338"/>
      <c r="M25" s="338"/>
      <c r="N25" s="338"/>
      <c r="O25" s="338"/>
      <c r="P25" s="338"/>
      <c r="Q25" s="338"/>
      <c r="R25" s="338"/>
    </row>
    <row r="26" spans="1:40" x14ac:dyDescent="0.2">
      <c r="A26" s="338"/>
      <c r="B26" s="561"/>
      <c r="C26" s="338"/>
      <c r="D26" s="338"/>
      <c r="E26" s="338"/>
      <c r="F26" s="338"/>
      <c r="G26" s="338"/>
      <c r="H26" s="338"/>
      <c r="I26" s="338"/>
      <c r="J26" s="338"/>
      <c r="K26" s="338"/>
      <c r="L26" s="338"/>
      <c r="M26" s="338"/>
      <c r="N26" s="338"/>
      <c r="O26" s="338"/>
      <c r="P26" s="338"/>
      <c r="Q26" s="338"/>
      <c r="R26" s="338"/>
    </row>
    <row r="27" spans="1:40" x14ac:dyDescent="0.2">
      <c r="A27" s="338"/>
      <c r="B27" s="561"/>
      <c r="C27" s="338"/>
      <c r="D27" s="338"/>
      <c r="E27" s="338"/>
      <c r="F27" s="338"/>
      <c r="G27" s="338"/>
      <c r="H27" s="338"/>
      <c r="I27" s="338"/>
      <c r="J27" s="338"/>
      <c r="K27" s="338"/>
      <c r="L27" s="338"/>
      <c r="M27" s="338"/>
      <c r="N27" s="338"/>
      <c r="O27" s="338"/>
      <c r="P27" s="338"/>
      <c r="Q27" s="338"/>
      <c r="R27" s="338"/>
    </row>
    <row r="28" spans="1:40" x14ac:dyDescent="0.2">
      <c r="A28" s="338"/>
      <c r="B28" s="561"/>
      <c r="C28" s="338"/>
      <c r="D28" s="338"/>
      <c r="E28" s="338"/>
      <c r="F28" s="338"/>
      <c r="G28" s="338"/>
      <c r="H28" s="338"/>
      <c r="I28" s="338"/>
      <c r="J28" s="338"/>
      <c r="K28" s="338"/>
      <c r="L28" s="338"/>
      <c r="M28" s="338"/>
      <c r="N28" s="338"/>
      <c r="O28" s="338"/>
      <c r="P28" s="338"/>
      <c r="Q28" s="338"/>
      <c r="R28" s="338"/>
    </row>
    <row r="29" spans="1:40" x14ac:dyDescent="0.2">
      <c r="A29" s="338"/>
      <c r="B29" s="561"/>
      <c r="C29" s="338"/>
      <c r="D29" s="338"/>
      <c r="E29" s="338"/>
      <c r="F29" s="338"/>
      <c r="G29" s="338"/>
      <c r="H29" s="338"/>
      <c r="I29" s="338"/>
      <c r="J29" s="338"/>
      <c r="K29" s="338"/>
      <c r="L29" s="338"/>
      <c r="M29" s="338"/>
      <c r="N29" s="338"/>
      <c r="O29" s="338"/>
      <c r="P29" s="338"/>
      <c r="Q29" s="338"/>
      <c r="R29" s="338"/>
    </row>
    <row r="30" spans="1:40" ht="15" x14ac:dyDescent="0.2">
      <c r="A30" s="584"/>
      <c r="B30" s="551" t="s">
        <v>229</v>
      </c>
      <c r="C30" s="585"/>
      <c r="D30" s="585"/>
      <c r="E30" s="585"/>
      <c r="F30" s="585"/>
      <c r="G30" s="585"/>
      <c r="H30" s="585"/>
      <c r="I30" s="585"/>
      <c r="J30" s="585"/>
      <c r="K30" s="585"/>
      <c r="L30" s="585"/>
      <c r="M30" s="585"/>
      <c r="N30" s="585"/>
      <c r="O30" s="585"/>
      <c r="P30" s="585"/>
      <c r="Q30" s="585"/>
      <c r="R30" s="585"/>
    </row>
    <row r="31" spans="1:40" x14ac:dyDescent="0.2">
      <c r="A31" s="338"/>
      <c r="B31" s="338"/>
      <c r="C31" s="338"/>
      <c r="D31" s="338"/>
      <c r="E31" s="338"/>
      <c r="F31" s="338"/>
      <c r="G31" s="338"/>
      <c r="H31" s="338"/>
      <c r="I31" s="338"/>
      <c r="J31" s="338"/>
      <c r="K31" s="338"/>
      <c r="L31" s="338"/>
      <c r="M31" s="338"/>
      <c r="N31" s="338"/>
      <c r="O31" s="338"/>
      <c r="P31" s="338"/>
      <c r="Q31" s="338"/>
      <c r="R31" s="338"/>
    </row>
    <row r="32" spans="1:40" x14ac:dyDescent="0.2">
      <c r="A32" s="338"/>
      <c r="B32" s="557"/>
      <c r="C32" s="338"/>
      <c r="D32" s="338"/>
      <c r="E32" s="338"/>
      <c r="F32" s="338"/>
      <c r="G32" s="338"/>
      <c r="H32" s="338"/>
      <c r="I32" s="338"/>
      <c r="J32" s="338"/>
      <c r="K32" s="338"/>
      <c r="L32" s="338"/>
      <c r="M32" s="338"/>
      <c r="N32" s="338"/>
      <c r="O32" s="338"/>
      <c r="P32" s="338"/>
      <c r="Q32" s="338"/>
      <c r="R32" s="338"/>
    </row>
    <row r="33" spans="1:18" x14ac:dyDescent="0.2">
      <c r="A33" s="338"/>
      <c r="B33" s="338"/>
      <c r="C33" s="338"/>
      <c r="D33" s="338"/>
      <c r="E33" s="338"/>
      <c r="F33" s="338"/>
      <c r="G33" s="338"/>
      <c r="H33" s="338"/>
      <c r="I33" s="338"/>
      <c r="J33" s="338"/>
      <c r="K33" s="338"/>
      <c r="L33" s="338"/>
      <c r="M33" s="338"/>
      <c r="N33" s="338"/>
      <c r="O33" s="338"/>
      <c r="P33" s="338"/>
      <c r="Q33" s="338"/>
      <c r="R33" s="338"/>
    </row>
    <row r="34" spans="1:18" x14ac:dyDescent="0.2">
      <c r="A34" s="338"/>
      <c r="B34" s="338"/>
      <c r="C34" s="338"/>
      <c r="D34" s="338"/>
      <c r="E34" s="338"/>
      <c r="F34" s="338"/>
      <c r="G34" s="338"/>
      <c r="H34" s="338"/>
      <c r="I34" s="338"/>
      <c r="J34" s="338"/>
      <c r="K34" s="338"/>
      <c r="L34" s="338"/>
      <c r="M34" s="338"/>
      <c r="N34" s="338"/>
      <c r="O34" s="338"/>
      <c r="P34" s="338"/>
      <c r="Q34" s="338"/>
      <c r="R34" s="338"/>
    </row>
    <row r="35" spans="1:18" ht="15.95" customHeight="1" x14ac:dyDescent="0.2">
      <c r="A35" s="338"/>
      <c r="B35" s="561"/>
      <c r="C35" s="338"/>
      <c r="D35" s="338"/>
      <c r="E35" s="338"/>
      <c r="F35" s="338"/>
      <c r="G35" s="338"/>
      <c r="H35" s="338"/>
      <c r="I35" s="338"/>
      <c r="J35" s="338"/>
      <c r="K35" s="338"/>
      <c r="L35" s="338"/>
      <c r="M35" s="338"/>
      <c r="N35" s="338"/>
      <c r="O35" s="338"/>
      <c r="P35" s="338"/>
      <c r="Q35" s="338"/>
      <c r="R35" s="338"/>
    </row>
    <row r="36" spans="1:18" x14ac:dyDescent="0.2">
      <c r="A36" s="338"/>
      <c r="B36" s="338"/>
      <c r="C36" s="338"/>
      <c r="D36" s="338"/>
      <c r="E36" s="338"/>
      <c r="F36" s="338"/>
      <c r="G36" s="338"/>
      <c r="H36" s="338"/>
      <c r="I36" s="338"/>
      <c r="J36" s="338"/>
      <c r="K36" s="338"/>
      <c r="L36" s="338"/>
      <c r="M36" s="338"/>
      <c r="N36" s="338"/>
      <c r="O36" s="338"/>
      <c r="P36" s="338"/>
      <c r="Q36" s="338"/>
      <c r="R36" s="338"/>
    </row>
    <row r="37" spans="1:18" ht="15" x14ac:dyDescent="0.2">
      <c r="A37" s="584"/>
      <c r="B37" s="551" t="s">
        <v>587</v>
      </c>
      <c r="C37" s="585"/>
      <c r="D37" s="585"/>
      <c r="E37" s="585"/>
      <c r="F37" s="585"/>
      <c r="G37" s="585"/>
      <c r="H37" s="585"/>
      <c r="I37" s="585"/>
      <c r="J37" s="585"/>
      <c r="K37" s="585"/>
      <c r="L37" s="585"/>
      <c r="M37" s="585"/>
      <c r="N37" s="585"/>
      <c r="O37" s="585"/>
      <c r="P37" s="585"/>
      <c r="Q37" s="585"/>
      <c r="R37" s="585"/>
    </row>
    <row r="38" spans="1:18" x14ac:dyDescent="0.2">
      <c r="A38" s="338"/>
      <c r="B38" s="338"/>
      <c r="C38" s="338"/>
      <c r="D38" s="338"/>
      <c r="E38" s="338"/>
      <c r="F38" s="338"/>
      <c r="G38" s="338"/>
      <c r="H38" s="338"/>
      <c r="I38" s="338"/>
      <c r="J38" s="338"/>
      <c r="K38" s="338"/>
      <c r="L38" s="338"/>
      <c r="M38" s="338"/>
      <c r="N38" s="338"/>
      <c r="O38" s="338"/>
      <c r="P38" s="338"/>
      <c r="Q38" s="338"/>
      <c r="R38" s="338"/>
    </row>
    <row r="39" spans="1:18" x14ac:dyDescent="0.2">
      <c r="A39" s="338"/>
      <c r="B39" s="338"/>
      <c r="C39" s="338"/>
      <c r="D39" s="338"/>
      <c r="E39" s="338"/>
      <c r="F39" s="338"/>
      <c r="G39" s="338"/>
      <c r="H39" s="338"/>
      <c r="I39" s="338"/>
      <c r="J39" s="338"/>
      <c r="K39" s="338"/>
      <c r="L39" s="338"/>
      <c r="M39" s="338"/>
      <c r="N39" s="338"/>
      <c r="O39" s="338"/>
      <c r="P39" s="338"/>
      <c r="Q39" s="338"/>
      <c r="R39" s="338"/>
    </row>
    <row r="40" spans="1:18" x14ac:dyDescent="0.2">
      <c r="A40" s="338"/>
      <c r="B40" s="338"/>
      <c r="C40" s="338"/>
      <c r="D40" s="338"/>
      <c r="E40" s="338"/>
      <c r="F40" s="338"/>
      <c r="G40" s="338"/>
      <c r="H40" s="338"/>
      <c r="I40" s="338"/>
      <c r="J40" s="338"/>
      <c r="K40" s="338"/>
      <c r="L40" s="338"/>
      <c r="M40" s="338"/>
      <c r="N40" s="338"/>
      <c r="O40" s="338"/>
      <c r="P40" s="338"/>
      <c r="Q40" s="338"/>
      <c r="R40" s="338"/>
    </row>
    <row r="41" spans="1:18" x14ac:dyDescent="0.2">
      <c r="A41" s="338"/>
      <c r="B41" s="338"/>
      <c r="C41" s="338"/>
      <c r="D41" s="338"/>
      <c r="E41" s="338"/>
      <c r="F41" s="338"/>
      <c r="G41" s="338"/>
      <c r="H41" s="338"/>
      <c r="I41" s="338"/>
      <c r="J41" s="338"/>
      <c r="K41" s="338"/>
      <c r="L41" s="338"/>
      <c r="M41" s="338"/>
      <c r="N41" s="338"/>
      <c r="O41" s="338"/>
      <c r="P41" s="338"/>
      <c r="Q41" s="338"/>
      <c r="R41" s="338"/>
    </row>
    <row r="42" spans="1:18" x14ac:dyDescent="0.2">
      <c r="A42" s="338"/>
      <c r="B42" s="338"/>
      <c r="C42" s="338"/>
      <c r="D42" s="338"/>
      <c r="E42" s="338"/>
      <c r="F42" s="338"/>
      <c r="G42" s="338"/>
      <c r="H42" s="338"/>
      <c r="I42" s="338"/>
      <c r="J42" s="338"/>
      <c r="K42" s="338"/>
      <c r="L42" s="338"/>
      <c r="M42" s="338"/>
      <c r="N42" s="338"/>
      <c r="O42" s="338"/>
      <c r="P42" s="338"/>
      <c r="Q42" s="338"/>
      <c r="R42" s="338"/>
    </row>
    <row r="43" spans="1:18" ht="15" x14ac:dyDescent="0.2">
      <c r="A43" s="565"/>
      <c r="B43" s="565"/>
      <c r="C43" s="547"/>
      <c r="D43" s="547"/>
      <c r="E43" s="547"/>
      <c r="F43" s="547"/>
      <c r="G43" s="547"/>
      <c r="H43" s="547"/>
      <c r="I43" s="547"/>
      <c r="J43" s="547"/>
      <c r="K43" s="547"/>
      <c r="L43" s="547"/>
      <c r="M43" s="547"/>
      <c r="N43" s="547"/>
      <c r="O43" s="547"/>
      <c r="P43" s="547"/>
      <c r="Q43" s="547"/>
      <c r="R43" s="547"/>
    </row>
    <row r="44" spans="1:18" ht="15" x14ac:dyDescent="0.2">
      <c r="A44" s="584"/>
      <c r="B44" s="584" t="s">
        <v>588</v>
      </c>
      <c r="C44" s="585"/>
      <c r="D44" s="585"/>
      <c r="E44" s="585"/>
      <c r="F44" s="585"/>
      <c r="G44" s="585"/>
      <c r="H44" s="585"/>
      <c r="I44" s="585"/>
      <c r="J44" s="585"/>
      <c r="K44" s="585"/>
      <c r="L44" s="585"/>
      <c r="M44" s="585"/>
      <c r="N44" s="585"/>
      <c r="O44" s="585"/>
      <c r="P44" s="585"/>
      <c r="Q44" s="585"/>
      <c r="R44" s="585"/>
    </row>
    <row r="45" spans="1:18" ht="12" customHeight="1" x14ac:dyDescent="0.2">
      <c r="A45" s="338"/>
      <c r="B45" s="338"/>
      <c r="C45" s="338"/>
      <c r="D45" s="338"/>
      <c r="E45" s="338"/>
      <c r="F45" s="338"/>
      <c r="G45" s="338"/>
      <c r="H45" s="338"/>
      <c r="I45" s="338"/>
      <c r="J45" s="338"/>
      <c r="K45" s="338"/>
      <c r="L45" s="338"/>
      <c r="M45" s="338"/>
      <c r="N45" s="338"/>
      <c r="O45" s="338"/>
      <c r="P45" s="338"/>
      <c r="Q45" s="338"/>
      <c r="R45" s="338"/>
    </row>
    <row r="46" spans="1:18" x14ac:dyDescent="0.2">
      <c r="A46" s="338"/>
      <c r="B46" s="338"/>
      <c r="C46" s="338"/>
      <c r="D46" s="338"/>
      <c r="E46" s="338"/>
      <c r="F46" s="338"/>
      <c r="G46" s="338"/>
      <c r="H46" s="338"/>
      <c r="I46" s="338"/>
      <c r="J46" s="338"/>
      <c r="K46" s="338"/>
      <c r="L46" s="338"/>
      <c r="M46" s="338"/>
      <c r="N46" s="338"/>
      <c r="O46" s="338"/>
      <c r="P46" s="338"/>
      <c r="Q46" s="338"/>
      <c r="R46" s="338"/>
    </row>
    <row r="47" spans="1:18" x14ac:dyDescent="0.2">
      <c r="A47" s="338"/>
      <c r="B47" s="338"/>
      <c r="C47" s="338"/>
      <c r="D47" s="338"/>
      <c r="E47" s="338"/>
      <c r="F47" s="338"/>
      <c r="G47" s="338"/>
      <c r="H47" s="338"/>
      <c r="I47" s="338"/>
      <c r="J47" s="338"/>
      <c r="K47" s="338"/>
      <c r="L47" s="338"/>
      <c r="M47" s="338"/>
      <c r="N47" s="338"/>
      <c r="O47" s="338"/>
      <c r="P47" s="338"/>
      <c r="Q47" s="338"/>
      <c r="R47" s="338"/>
    </row>
    <row r="48" spans="1:18" x14ac:dyDescent="0.2">
      <c r="A48" s="338"/>
      <c r="B48" s="338"/>
      <c r="C48" s="338"/>
      <c r="D48" s="338"/>
      <c r="E48" s="338"/>
      <c r="F48" s="338"/>
      <c r="G48" s="338"/>
      <c r="H48" s="338"/>
      <c r="I48" s="338"/>
      <c r="J48" s="338"/>
      <c r="K48" s="338"/>
      <c r="L48" s="338"/>
      <c r="M48" s="338"/>
      <c r="N48" s="338"/>
      <c r="O48" s="338"/>
      <c r="P48" s="338"/>
      <c r="Q48" s="338"/>
      <c r="R48" s="338"/>
    </row>
    <row r="49" spans="1:40" x14ac:dyDescent="0.2">
      <c r="A49" s="338"/>
      <c r="B49" s="1409" t="s">
        <v>137</v>
      </c>
      <c r="C49" s="1409"/>
      <c r="D49" s="1409"/>
      <c r="E49" s="1409"/>
      <c r="F49" s="1409"/>
      <c r="G49" s="1409"/>
      <c r="H49" s="1409"/>
      <c r="I49" s="1409"/>
      <c r="J49" s="1409"/>
      <c r="K49" s="338"/>
      <c r="L49" s="338"/>
      <c r="M49" s="338"/>
      <c r="N49" s="338"/>
      <c r="O49" s="338"/>
      <c r="P49" s="338"/>
      <c r="Q49" s="338"/>
      <c r="R49" s="338"/>
    </row>
    <row r="50" spans="1:40" x14ac:dyDescent="0.2">
      <c r="A50" s="338"/>
      <c r="B50" s="586"/>
      <c r="C50" s="338"/>
      <c r="D50" s="338"/>
      <c r="E50" s="338"/>
      <c r="F50" s="338"/>
      <c r="G50" s="338"/>
      <c r="H50" s="338"/>
      <c r="I50" s="338"/>
      <c r="J50" s="338"/>
      <c r="K50" s="338"/>
      <c r="L50" s="338"/>
      <c r="M50" s="338"/>
      <c r="N50" s="338"/>
      <c r="O50" s="338"/>
      <c r="P50" s="338"/>
      <c r="Q50" s="338"/>
      <c r="R50" s="338"/>
    </row>
    <row r="51" spans="1:40" x14ac:dyDescent="0.2">
      <c r="A51" s="338"/>
      <c r="B51" s="571"/>
      <c r="C51" s="338"/>
      <c r="D51" s="338"/>
      <c r="E51" s="338"/>
      <c r="F51" s="338"/>
      <c r="G51" s="338"/>
      <c r="H51" s="338"/>
      <c r="I51" s="338"/>
      <c r="J51" s="338"/>
      <c r="K51" s="338"/>
      <c r="L51" s="338"/>
      <c r="M51" s="338"/>
      <c r="N51" s="338"/>
      <c r="O51" s="338"/>
      <c r="P51" s="338"/>
      <c r="Q51" s="338"/>
      <c r="R51" s="338"/>
    </row>
    <row r="52" spans="1:40" x14ac:dyDescent="0.2">
      <c r="A52" s="338"/>
      <c r="B52" s="571"/>
      <c r="C52" s="338"/>
      <c r="D52" s="338"/>
      <c r="E52" s="338"/>
      <c r="F52" s="338"/>
      <c r="G52" s="338"/>
      <c r="H52" s="338"/>
      <c r="I52" s="338"/>
      <c r="J52" s="338"/>
      <c r="K52" s="338"/>
      <c r="L52" s="338"/>
      <c r="M52" s="338"/>
      <c r="N52" s="338"/>
      <c r="O52" s="338"/>
      <c r="P52" s="338"/>
      <c r="Q52" s="338"/>
      <c r="R52" s="338"/>
    </row>
    <row r="53" spans="1:40" x14ac:dyDescent="0.2">
      <c r="A53" s="338"/>
      <c r="B53" s="571"/>
      <c r="C53" s="338"/>
      <c r="D53" s="338"/>
      <c r="E53" s="338"/>
      <c r="F53" s="338"/>
      <c r="G53" s="338"/>
      <c r="H53" s="338"/>
      <c r="I53" s="338"/>
      <c r="J53" s="338"/>
      <c r="K53" s="338"/>
      <c r="L53" s="338"/>
      <c r="M53" s="338"/>
      <c r="N53" s="338"/>
      <c r="O53" s="338"/>
      <c r="P53" s="338"/>
      <c r="Q53" s="338"/>
      <c r="R53" s="338"/>
    </row>
    <row r="54" spans="1:40" x14ac:dyDescent="0.2">
      <c r="A54" s="338"/>
      <c r="B54" s="164"/>
      <c r="C54" s="338"/>
      <c r="D54" s="338"/>
      <c r="E54" s="338"/>
      <c r="F54" s="338"/>
      <c r="G54" s="338"/>
      <c r="H54" s="338"/>
      <c r="I54" s="338"/>
      <c r="J54" s="338"/>
      <c r="K54" s="338"/>
      <c r="L54" s="338"/>
      <c r="M54" s="338"/>
      <c r="N54" s="338"/>
      <c r="O54" s="338"/>
      <c r="P54" s="338"/>
      <c r="Q54" s="338"/>
      <c r="R54" s="338"/>
    </row>
    <row r="55" spans="1:40" x14ac:dyDescent="0.2">
      <c r="A55" s="338"/>
      <c r="B55" s="164"/>
      <c r="C55" s="338"/>
      <c r="D55" s="338"/>
      <c r="E55" s="338"/>
      <c r="F55" s="338"/>
      <c r="G55" s="338"/>
      <c r="H55" s="338"/>
      <c r="I55" s="338"/>
      <c r="J55" s="338"/>
      <c r="K55" s="338"/>
      <c r="L55" s="338"/>
      <c r="M55" s="338"/>
      <c r="N55" s="338"/>
      <c r="O55" s="338"/>
      <c r="P55" s="338"/>
      <c r="Q55" s="338"/>
      <c r="R55" s="338"/>
    </row>
    <row r="56" spans="1:40" ht="15" x14ac:dyDescent="0.2">
      <c r="A56" s="584"/>
      <c r="B56" s="584" t="s">
        <v>127</v>
      </c>
      <c r="C56" s="585"/>
      <c r="D56" s="585"/>
      <c r="E56" s="585"/>
      <c r="F56" s="585"/>
      <c r="G56" s="585"/>
      <c r="H56" s="585"/>
      <c r="I56" s="585"/>
      <c r="J56" s="585"/>
      <c r="K56" s="585"/>
      <c r="L56" s="585"/>
      <c r="M56" s="585"/>
      <c r="N56" s="585"/>
      <c r="O56" s="585"/>
      <c r="P56" s="585"/>
      <c r="Q56" s="585"/>
      <c r="R56" s="585"/>
    </row>
    <row r="57" spans="1:40" s="547" customFormat="1" ht="12.75" customHeight="1" x14ac:dyDescent="0.2">
      <c r="A57" s="557"/>
      <c r="B57" s="557"/>
      <c r="C57" s="557"/>
      <c r="D57" s="557"/>
      <c r="E57" s="557"/>
      <c r="F57" s="557"/>
      <c r="G57" s="557"/>
      <c r="H57" s="557"/>
      <c r="I57" s="557"/>
      <c r="J57" s="557"/>
      <c r="K57" s="557"/>
      <c r="L57" s="557"/>
      <c r="M57" s="557"/>
      <c r="N57" s="557"/>
      <c r="O57" s="557"/>
      <c r="P57" s="557"/>
      <c r="Q57" s="557"/>
      <c r="R57" s="557"/>
    </row>
    <row r="58" spans="1:40" s="547" customFormat="1" ht="12.75" customHeight="1" x14ac:dyDescent="0.2">
      <c r="A58" s="568"/>
      <c r="B58" s="568"/>
      <c r="C58" s="568"/>
      <c r="D58" s="568"/>
      <c r="E58" s="568"/>
      <c r="F58" s="568"/>
      <c r="G58" s="568"/>
      <c r="H58" s="568"/>
      <c r="I58" s="568"/>
      <c r="J58" s="568"/>
      <c r="K58" s="568"/>
      <c r="L58" s="568"/>
      <c r="M58" s="568"/>
      <c r="N58" s="568"/>
      <c r="O58" s="568"/>
      <c r="P58" s="568"/>
      <c r="Q58" s="568"/>
      <c r="R58" s="568"/>
    </row>
    <row r="59" spans="1:40" s="547" customFormat="1" x14ac:dyDescent="0.2">
      <c r="X59" s="555"/>
      <c r="Y59" s="555"/>
      <c r="Z59" s="555"/>
      <c r="AA59" s="555"/>
      <c r="AB59" s="555"/>
      <c r="AC59" s="555"/>
      <c r="AD59" s="555"/>
      <c r="AE59" s="555"/>
      <c r="AF59" s="555"/>
      <c r="AG59" s="555"/>
      <c r="AH59" s="555"/>
      <c r="AI59" s="555"/>
      <c r="AJ59" s="555"/>
      <c r="AK59" s="555"/>
      <c r="AL59" s="555"/>
      <c r="AM59" s="555"/>
      <c r="AN59" s="555"/>
    </row>
    <row r="60" spans="1:40" s="547" customFormat="1" x14ac:dyDescent="0.2">
      <c r="X60" s="555"/>
      <c r="Y60" s="555"/>
      <c r="Z60" s="555"/>
      <c r="AA60" s="555"/>
      <c r="AB60" s="555"/>
      <c r="AC60" s="555"/>
      <c r="AD60" s="555"/>
      <c r="AE60" s="555"/>
      <c r="AF60" s="555"/>
      <c r="AG60" s="555"/>
      <c r="AH60" s="555"/>
      <c r="AI60" s="555"/>
      <c r="AJ60" s="555"/>
      <c r="AK60" s="555"/>
      <c r="AL60" s="555"/>
      <c r="AM60" s="555"/>
      <c r="AN60" s="555"/>
    </row>
    <row r="61" spans="1:40" s="547" customFormat="1" ht="21" customHeight="1" x14ac:dyDescent="0.2">
      <c r="X61" s="555"/>
      <c r="Y61" s="555"/>
      <c r="Z61" s="555"/>
      <c r="AA61" s="555"/>
      <c r="AB61" s="555"/>
      <c r="AC61" s="555"/>
      <c r="AD61" s="555"/>
      <c r="AE61" s="555"/>
      <c r="AF61" s="555"/>
      <c r="AG61" s="555"/>
      <c r="AH61" s="555"/>
      <c r="AI61" s="555"/>
      <c r="AJ61" s="555"/>
      <c r="AK61" s="555"/>
      <c r="AL61" s="555"/>
      <c r="AM61" s="555"/>
      <c r="AN61" s="555"/>
    </row>
    <row r="62" spans="1:40" x14ac:dyDescent="0.2">
      <c r="A62" s="338"/>
      <c r="B62" s="557"/>
      <c r="C62" s="338"/>
      <c r="D62" s="338"/>
      <c r="E62" s="338"/>
      <c r="F62" s="338"/>
      <c r="G62" s="338"/>
      <c r="H62" s="338"/>
      <c r="I62" s="338"/>
      <c r="J62" s="338"/>
      <c r="K62" s="338"/>
      <c r="L62" s="338"/>
      <c r="M62" s="338"/>
      <c r="N62" s="338"/>
      <c r="O62" s="338"/>
      <c r="P62" s="338"/>
      <c r="Q62" s="338"/>
      <c r="R62" s="338"/>
    </row>
    <row r="63" spans="1:40" x14ac:dyDescent="0.2">
      <c r="A63" s="338"/>
      <c r="B63" s="561"/>
      <c r="C63" s="338"/>
      <c r="D63" s="338"/>
      <c r="E63" s="338"/>
      <c r="F63" s="338"/>
      <c r="G63" s="338"/>
      <c r="H63" s="338"/>
      <c r="I63" s="338"/>
      <c r="J63" s="338"/>
      <c r="K63" s="338"/>
      <c r="L63" s="338"/>
      <c r="M63" s="338"/>
      <c r="N63" s="338"/>
      <c r="O63" s="338"/>
      <c r="P63" s="338"/>
      <c r="Q63" s="338"/>
      <c r="R63" s="338"/>
    </row>
    <row r="64" spans="1:40" x14ac:dyDescent="0.2">
      <c r="A64" s="338"/>
      <c r="B64" s="561"/>
      <c r="C64" s="338"/>
      <c r="D64" s="338"/>
      <c r="E64" s="338"/>
      <c r="F64" s="338"/>
      <c r="G64" s="338"/>
      <c r="H64" s="338"/>
      <c r="I64" s="338"/>
      <c r="J64" s="338"/>
      <c r="K64" s="338"/>
      <c r="L64" s="338"/>
      <c r="M64" s="338"/>
      <c r="N64" s="338"/>
      <c r="O64" s="338"/>
      <c r="P64" s="338"/>
      <c r="Q64" s="338"/>
      <c r="R64" s="338"/>
    </row>
    <row r="65" spans="1:18" x14ac:dyDescent="0.2">
      <c r="A65" s="338"/>
      <c r="B65" s="561"/>
      <c r="C65" s="338"/>
      <c r="D65" s="338"/>
      <c r="E65" s="338"/>
      <c r="F65" s="338"/>
      <c r="G65" s="338"/>
      <c r="H65" s="338"/>
      <c r="I65" s="338"/>
      <c r="J65" s="338"/>
      <c r="K65" s="338"/>
      <c r="L65" s="338"/>
      <c r="M65" s="338"/>
      <c r="N65" s="338"/>
      <c r="O65" s="338"/>
      <c r="P65" s="338"/>
      <c r="Q65" s="338"/>
      <c r="R65" s="338"/>
    </row>
    <row r="66" spans="1:18" x14ac:dyDescent="0.2">
      <c r="A66" s="547"/>
      <c r="B66" s="547"/>
      <c r="C66" s="547"/>
      <c r="D66" s="547"/>
      <c r="E66" s="547"/>
      <c r="F66" s="547"/>
      <c r="G66" s="547"/>
      <c r="H66" s="547"/>
      <c r="I66" s="547"/>
      <c r="J66" s="547"/>
      <c r="K66" s="547"/>
      <c r="L66" s="547"/>
      <c r="M66" s="547"/>
      <c r="N66" s="547"/>
      <c r="O66" s="547"/>
      <c r="P66" s="547"/>
      <c r="Q66" s="547"/>
      <c r="R66" s="547"/>
    </row>
    <row r="67" spans="1:18" ht="13.5" customHeight="1" x14ac:dyDescent="0.2">
      <c r="A67" s="547"/>
      <c r="B67" s="547"/>
      <c r="C67" s="547"/>
      <c r="D67" s="547"/>
      <c r="E67" s="547"/>
      <c r="F67" s="547"/>
      <c r="G67" s="547"/>
      <c r="H67" s="547"/>
      <c r="I67" s="547"/>
      <c r="J67" s="547"/>
      <c r="K67" s="547"/>
      <c r="L67" s="547"/>
      <c r="M67" s="547"/>
      <c r="N67" s="547"/>
      <c r="O67" s="547"/>
      <c r="P67" s="547"/>
      <c r="Q67" s="547"/>
      <c r="R67" s="547"/>
    </row>
  </sheetData>
  <sheetProtection algorithmName="SHA-512" hashValue="DP3QUNqqX4IPm6SRtsTJA18AStMBU3KdUs2bxhW9LcaoCyQ5OvaIkEpBdHXmHpeD43o+e23L+Y+2EbcogKrCcg==" saltValue="3amCrE+ksA+/HGKUiEQ5Gw==" spinCount="100000" sheet="1" objects="1" scenarios="1"/>
  <mergeCells count="1">
    <mergeCell ref="B49:J49"/>
  </mergeCells>
  <hyperlinks>
    <hyperlink ref="B49" r:id="rId1" xr:uid="{00000000-0004-0000-3C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98">
    <tabColor rgb="FFFFFF00"/>
    <pageSetUpPr fitToPage="1"/>
  </sheetPr>
  <dimension ref="A1:I163"/>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9" style="23" customWidth="1"/>
    <col min="9" max="9" width="31" style="23" customWidth="1"/>
    <col min="10" max="10" width="2.5703125" style="23" customWidth="1"/>
    <col min="11" max="16384" width="8" style="23"/>
  </cols>
  <sheetData>
    <row r="1" spans="1:9" ht="15.75" x14ac:dyDescent="0.25">
      <c r="A1" s="45"/>
      <c r="B1" s="56" t="s">
        <v>592</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Project!B24</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174"/>
      <c r="D8" s="55"/>
      <c r="E8" s="994" t="str">
        <f>Project!C24</f>
        <v>&lt;maak een keuze&gt;</v>
      </c>
      <c r="F8" s="995"/>
      <c r="G8" s="996"/>
    </row>
    <row r="9" spans="1:9" x14ac:dyDescent="0.2">
      <c r="A9" s="49"/>
      <c r="B9" s="1060" t="s">
        <v>571</v>
      </c>
      <c r="C9" s="316"/>
      <c r="D9" s="49"/>
      <c r="E9" s="999" t="s">
        <v>368</v>
      </c>
      <c r="F9" s="1228"/>
      <c r="G9" s="1229"/>
      <c r="I9" s="28"/>
    </row>
    <row r="10" spans="1:9" ht="14.25" customHeight="1" x14ac:dyDescent="0.2">
      <c r="A10" s="49"/>
      <c r="B10" s="696" t="s">
        <v>405</v>
      </c>
      <c r="C10" s="696"/>
      <c r="D10" s="48"/>
      <c r="E10" s="1120" t="s">
        <v>368</v>
      </c>
      <c r="F10" s="1228"/>
      <c r="G10" s="1229"/>
      <c r="H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ht="14.25" customHeight="1"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21">
        <v>0</v>
      </c>
    </row>
    <row r="32" spans="2:7" x14ac:dyDescent="0.2">
      <c r="B32" s="1022"/>
      <c r="C32" s="1022"/>
      <c r="D32" s="1022"/>
      <c r="E32" s="1022"/>
      <c r="F32" s="1022"/>
      <c r="G32" s="1021">
        <v>0</v>
      </c>
    </row>
    <row r="33" spans="2:7" ht="14.25" customHeight="1" x14ac:dyDescent="0.2">
      <c r="B33" s="1022"/>
      <c r="C33" s="1022"/>
      <c r="D33" s="1022"/>
      <c r="E33" s="1022"/>
      <c r="F33" s="1022"/>
      <c r="G33" s="1021">
        <v>0</v>
      </c>
    </row>
    <row r="34" spans="2:7" x14ac:dyDescent="0.2">
      <c r="B34" s="1022"/>
      <c r="C34" s="1022"/>
      <c r="D34" s="1022"/>
      <c r="E34" s="1022"/>
      <c r="F34" s="1022"/>
      <c r="G34" s="1021">
        <v>0</v>
      </c>
    </row>
    <row r="35" spans="2:7" x14ac:dyDescent="0.2">
      <c r="B35" s="1022"/>
      <c r="C35" s="1022"/>
      <c r="D35" s="1022"/>
      <c r="E35" s="1022"/>
      <c r="F35" s="1022"/>
      <c r="G35" s="1019">
        <v>0</v>
      </c>
    </row>
    <row r="36" spans="2:7" x14ac:dyDescent="0.2">
      <c r="B36" s="1022"/>
      <c r="C36" s="1022"/>
      <c r="D36" s="1022"/>
      <c r="E36" s="1022"/>
      <c r="F36" s="1022"/>
      <c r="G36" s="1019">
        <v>0</v>
      </c>
    </row>
    <row r="37" spans="2:7" x14ac:dyDescent="0.2">
      <c r="B37" s="712"/>
      <c r="C37" s="712"/>
      <c r="D37" s="712"/>
      <c r="E37" s="712"/>
      <c r="F37" s="713" t="s">
        <v>76</v>
      </c>
      <c r="G37" s="714">
        <f>SUM(G27:G36)</f>
        <v>0</v>
      </c>
    </row>
    <row r="38" spans="2:7" x14ac:dyDescent="0.2">
      <c r="G38" s="32"/>
    </row>
    <row r="39" spans="2:7" hidden="1" x14ac:dyDescent="0.2">
      <c r="B39" s="618" t="s">
        <v>214</v>
      </c>
      <c r="C39" s="618"/>
      <c r="D39" s="622"/>
      <c r="E39" s="623"/>
      <c r="F39" s="703"/>
      <c r="G39" s="704"/>
    </row>
    <row r="40" spans="2:7" hidden="1" x14ac:dyDescent="0.2">
      <c r="B40" s="707" t="s">
        <v>101</v>
      </c>
      <c r="C40" s="709"/>
      <c r="D40" s="709"/>
      <c r="E40" s="707"/>
      <c r="F40" s="707"/>
      <c r="G40" s="710" t="s">
        <v>1</v>
      </c>
    </row>
    <row r="41" spans="2:7" hidden="1" x14ac:dyDescent="0.2">
      <c r="B41" s="1022"/>
      <c r="C41" s="1022"/>
      <c r="D41" s="1022"/>
      <c r="E41" s="1022"/>
      <c r="F41" s="1022"/>
      <c r="G41" s="1021">
        <v>0</v>
      </c>
    </row>
    <row r="42" spans="2:7" hidden="1" x14ac:dyDescent="0.2">
      <c r="B42" s="1022"/>
      <c r="C42" s="1022"/>
      <c r="D42" s="1022"/>
      <c r="E42" s="1022"/>
      <c r="F42" s="1022"/>
      <c r="G42" s="1021">
        <v>0</v>
      </c>
    </row>
    <row r="43" spans="2:7" hidden="1" x14ac:dyDescent="0.2">
      <c r="B43" s="1022"/>
      <c r="C43" s="1022"/>
      <c r="D43" s="1022"/>
      <c r="E43" s="1022"/>
      <c r="F43" s="1022"/>
      <c r="G43" s="1021">
        <v>0</v>
      </c>
    </row>
    <row r="44" spans="2:7" hidden="1" x14ac:dyDescent="0.2">
      <c r="B44" s="1022"/>
      <c r="C44" s="1022"/>
      <c r="D44" s="1022"/>
      <c r="E44" s="1022"/>
      <c r="F44" s="1022"/>
      <c r="G44" s="1021">
        <v>0</v>
      </c>
    </row>
    <row r="45" spans="2:7" hidden="1" x14ac:dyDescent="0.2">
      <c r="B45" s="1022"/>
      <c r="C45" s="1022"/>
      <c r="D45" s="1022"/>
      <c r="E45" s="1022"/>
      <c r="F45" s="1022"/>
      <c r="G45" s="1021">
        <v>0</v>
      </c>
    </row>
    <row r="46" spans="2:7" hidden="1" x14ac:dyDescent="0.2">
      <c r="B46" s="1022"/>
      <c r="C46" s="1022"/>
      <c r="D46" s="1022"/>
      <c r="E46" s="1022"/>
      <c r="F46" s="1022"/>
      <c r="G46" s="1021">
        <v>0</v>
      </c>
    </row>
    <row r="47" spans="2:7" hidden="1" x14ac:dyDescent="0.2">
      <c r="B47" s="1022"/>
      <c r="C47" s="1022"/>
      <c r="D47" s="1022"/>
      <c r="E47" s="1022"/>
      <c r="F47" s="1022"/>
      <c r="G47" s="1021">
        <v>0</v>
      </c>
    </row>
    <row r="48" spans="2:7" hidden="1" x14ac:dyDescent="0.2">
      <c r="B48" s="1022"/>
      <c r="C48" s="1022"/>
      <c r="D48" s="1022"/>
      <c r="E48" s="1022"/>
      <c r="F48" s="1022"/>
      <c r="G48" s="1021">
        <v>0</v>
      </c>
    </row>
    <row r="49" spans="2:7" hidden="1" x14ac:dyDescent="0.2">
      <c r="B49" s="1022"/>
      <c r="C49" s="1022"/>
      <c r="D49" s="1022"/>
      <c r="E49" s="1022"/>
      <c r="F49" s="1022"/>
      <c r="G49" s="1021">
        <v>0</v>
      </c>
    </row>
    <row r="50" spans="2:7" hidden="1" x14ac:dyDescent="0.2">
      <c r="B50" s="1022"/>
      <c r="C50" s="1022"/>
      <c r="D50" s="1022"/>
      <c r="E50" s="1022"/>
      <c r="F50" s="1022"/>
      <c r="G50" s="1021">
        <v>0</v>
      </c>
    </row>
    <row r="51" spans="2:7" hidden="1" x14ac:dyDescent="0.2">
      <c r="B51" s="711"/>
      <c r="C51" s="712"/>
      <c r="D51" s="712"/>
      <c r="E51" s="712"/>
      <c r="F51" s="713" t="s">
        <v>76</v>
      </c>
      <c r="G51" s="714">
        <f>SUM(G41:G50)</f>
        <v>0</v>
      </c>
    </row>
    <row r="52" spans="2:7" x14ac:dyDescent="0.2">
      <c r="G52" s="32"/>
    </row>
    <row r="53" spans="2:7" x14ac:dyDescent="0.2">
      <c r="B53" s="618" t="s">
        <v>587</v>
      </c>
      <c r="C53" s="618"/>
      <c r="D53" s="622"/>
      <c r="E53" s="623"/>
      <c r="F53" s="703"/>
      <c r="G53" s="704"/>
    </row>
    <row r="54" spans="2:7" x14ac:dyDescent="0.2">
      <c r="B54" s="707" t="s">
        <v>101</v>
      </c>
      <c r="C54" s="709"/>
      <c r="D54" s="709"/>
      <c r="E54" s="707"/>
      <c r="F54" s="707"/>
      <c r="G54" s="710" t="s">
        <v>1</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21">
        <v>0</v>
      </c>
    </row>
    <row r="59" spans="2:7" x14ac:dyDescent="0.2">
      <c r="B59" s="1022"/>
      <c r="C59" s="1022"/>
      <c r="D59" s="1022"/>
      <c r="E59" s="1022"/>
      <c r="F59" s="1022"/>
      <c r="G59" s="1021">
        <v>0</v>
      </c>
    </row>
    <row r="60" spans="2:7" x14ac:dyDescent="0.2">
      <c r="B60" s="1022"/>
      <c r="C60" s="1022"/>
      <c r="D60" s="1022"/>
      <c r="E60" s="1022"/>
      <c r="F60" s="1022"/>
      <c r="G60" s="1021">
        <v>0</v>
      </c>
    </row>
    <row r="61" spans="2:7" x14ac:dyDescent="0.2">
      <c r="B61" s="1022"/>
      <c r="C61" s="1022"/>
      <c r="D61" s="1022"/>
      <c r="E61" s="1022"/>
      <c r="F61" s="1022"/>
      <c r="G61" s="1021">
        <v>0</v>
      </c>
    </row>
    <row r="62" spans="2:7" x14ac:dyDescent="0.2">
      <c r="B62" s="1022"/>
      <c r="C62" s="1022"/>
      <c r="D62" s="1022"/>
      <c r="E62" s="1022"/>
      <c r="F62" s="1022"/>
      <c r="G62" s="1019">
        <v>0</v>
      </c>
    </row>
    <row r="63" spans="2:7" x14ac:dyDescent="0.2">
      <c r="B63" s="1022"/>
      <c r="C63" s="1022"/>
      <c r="D63" s="1022"/>
      <c r="E63" s="1022"/>
      <c r="F63" s="1022"/>
      <c r="G63" s="1019">
        <v>0</v>
      </c>
    </row>
    <row r="64" spans="2:7" x14ac:dyDescent="0.2">
      <c r="B64" s="1022"/>
      <c r="C64" s="1022"/>
      <c r="D64" s="1022"/>
      <c r="E64" s="1022"/>
      <c r="F64" s="1022"/>
      <c r="G64" s="1019">
        <v>0</v>
      </c>
    </row>
    <row r="65" spans="2:7" x14ac:dyDescent="0.2">
      <c r="B65" s="711"/>
      <c r="C65" s="712"/>
      <c r="D65" s="712"/>
      <c r="E65" s="712"/>
      <c r="F65" s="713" t="s">
        <v>76</v>
      </c>
      <c r="G65" s="714">
        <f>SUM(G55:G64)</f>
        <v>0</v>
      </c>
    </row>
    <row r="66" spans="2:7" customFormat="1" ht="12.75" x14ac:dyDescent="0.2"/>
    <row r="67" spans="2:7" hidden="1" x14ac:dyDescent="0.2">
      <c r="B67" s="618" t="e">
        <f>#N/A</f>
        <v>#N/A</v>
      </c>
      <c r="C67" s="618"/>
      <c r="D67" s="622"/>
      <c r="E67" s="623"/>
      <c r="F67" s="703"/>
      <c r="G67" s="704"/>
    </row>
    <row r="68" spans="2:7" hidden="1" x14ac:dyDescent="0.2">
      <c r="B68" s="707" t="e">
        <f>#N/A</f>
        <v>#N/A</v>
      </c>
      <c r="C68" s="709"/>
      <c r="D68" s="709"/>
      <c r="E68" s="707"/>
      <c r="F68" s="707"/>
      <c r="G68" s="710" t="e">
        <f>#N/A</f>
        <v>#N/A</v>
      </c>
    </row>
    <row r="69" spans="2:7" hidden="1" x14ac:dyDescent="0.2">
      <c r="B69" s="1022"/>
      <c r="C69" s="1022"/>
      <c r="D69" s="1022"/>
      <c r="E69" s="1022"/>
      <c r="F69" s="1022"/>
      <c r="G69" s="1021">
        <v>0</v>
      </c>
    </row>
    <row r="70" spans="2:7" hidden="1" x14ac:dyDescent="0.2">
      <c r="B70" s="1022"/>
      <c r="C70" s="1022"/>
      <c r="D70" s="1022"/>
      <c r="E70" s="1022"/>
      <c r="F70" s="1022"/>
      <c r="G70" s="1021">
        <v>0</v>
      </c>
    </row>
    <row r="71" spans="2:7" hidden="1" x14ac:dyDescent="0.2">
      <c r="B71" s="1022"/>
      <c r="C71" s="1022"/>
      <c r="D71" s="1022"/>
      <c r="E71" s="1022"/>
      <c r="F71" s="1022"/>
      <c r="G71" s="1019">
        <v>0</v>
      </c>
    </row>
    <row r="72" spans="2:7" hidden="1" x14ac:dyDescent="0.2">
      <c r="B72" s="1022"/>
      <c r="C72" s="1022"/>
      <c r="D72" s="1022"/>
      <c r="E72" s="1022"/>
      <c r="F72" s="1022"/>
      <c r="G72" s="1019">
        <v>0</v>
      </c>
    </row>
    <row r="73" spans="2:7" hidden="1" x14ac:dyDescent="0.2">
      <c r="B73" s="1022"/>
      <c r="C73" s="1022"/>
      <c r="D73" s="1022"/>
      <c r="E73" s="1022"/>
      <c r="F73" s="1022"/>
      <c r="G73" s="1019">
        <v>0</v>
      </c>
    </row>
    <row r="74" spans="2:7" hidden="1" x14ac:dyDescent="0.2">
      <c r="B74" s="711"/>
      <c r="C74" s="712"/>
      <c r="D74" s="712"/>
      <c r="E74" s="712"/>
      <c r="F74" s="713" t="s">
        <v>64</v>
      </c>
      <c r="G74" s="714">
        <f>SUM(G69:G73)</f>
        <v>0</v>
      </c>
    </row>
    <row r="75" spans="2:7" ht="15" thickBot="1" x14ac:dyDescent="0.25">
      <c r="B75" s="711"/>
      <c r="C75" s="711"/>
      <c r="D75" s="711"/>
      <c r="E75" s="711"/>
      <c r="F75" s="711"/>
      <c r="G75" s="717"/>
    </row>
    <row r="76" spans="2:7" ht="15" thickTop="1" x14ac:dyDescent="0.2">
      <c r="B76" s="718" t="s">
        <v>77</v>
      </c>
      <c r="C76" s="711"/>
      <c r="D76" s="718"/>
      <c r="E76" s="711"/>
      <c r="F76" s="711"/>
      <c r="G76" s="719">
        <f>G65+G51+G37+G23+G74</f>
        <v>0</v>
      </c>
    </row>
    <row r="77" spans="2:7" hidden="1" x14ac:dyDescent="0.2">
      <c r="B77" s="33"/>
      <c r="C77" s="33"/>
      <c r="D77" s="33"/>
      <c r="G77" s="34"/>
    </row>
    <row r="78" spans="2:7" hidden="1" x14ac:dyDescent="0.2">
      <c r="B78" s="618" t="s">
        <v>190</v>
      </c>
      <c r="C78" s="618"/>
      <c r="D78" s="622"/>
      <c r="E78" s="623"/>
      <c r="F78" s="703"/>
      <c r="G78" s="704"/>
    </row>
    <row r="79" spans="2:7" hidden="1" x14ac:dyDescent="0.2">
      <c r="B79" s="27"/>
      <c r="C79" s="28"/>
      <c r="D79" s="27"/>
      <c r="E79" s="27"/>
      <c r="F79" s="27"/>
      <c r="G79" s="30"/>
    </row>
    <row r="80" spans="2:7" hidden="1" x14ac:dyDescent="0.2">
      <c r="B80" s="618" t="s">
        <v>244</v>
      </c>
      <c r="C80" s="618"/>
      <c r="D80" s="622"/>
      <c r="E80" s="623"/>
      <c r="F80" s="703"/>
      <c r="G80" s="704"/>
    </row>
    <row r="81" spans="2:8" hidden="1" x14ac:dyDescent="0.2">
      <c r="B81" s="731" t="e">
        <f>IF(G83=0,"N.B. Het invullen van tabblad Exploitatie is verplicht bij dit type projecten","")</f>
        <v>#N/A</v>
      </c>
      <c r="C81" s="732"/>
      <c r="D81" s="732"/>
      <c r="E81" s="733"/>
      <c r="F81" s="733"/>
      <c r="G81" s="734"/>
    </row>
    <row r="82" spans="2:8" hidden="1" x14ac:dyDescent="0.2">
      <c r="B82" s="735"/>
      <c r="C82" s="735"/>
      <c r="D82" s="735"/>
      <c r="E82" s="735"/>
      <c r="F82" s="735"/>
      <c r="G82" s="736" t="s">
        <v>245</v>
      </c>
    </row>
    <row r="83" spans="2:8" hidden="1" x14ac:dyDescent="0.2">
      <c r="B83" s="737" t="s">
        <v>227</v>
      </c>
      <c r="C83" s="737" t="e">
        <f>IF(G83&gt;0,"","(Een negatief saldo wordt niet overgenomen, omdat daarbij geen sprake is van 'winst'.)")</f>
        <v>#N/A</v>
      </c>
      <c r="D83" s="737"/>
      <c r="E83" s="737"/>
      <c r="F83" s="737"/>
      <c r="G83" s="738" t="e">
        <f>#N/A</f>
        <v>#N/A</v>
      </c>
    </row>
    <row r="84" spans="2:8" hidden="1" x14ac:dyDescent="0.2">
      <c r="B84" s="739"/>
      <c r="C84" s="735"/>
      <c r="D84" s="735"/>
      <c r="E84" s="735"/>
      <c r="F84" s="735"/>
      <c r="G84" s="740"/>
    </row>
    <row r="85" spans="2:8" hidden="1" x14ac:dyDescent="0.2">
      <c r="B85" s="735"/>
      <c r="C85" s="735"/>
      <c r="D85" s="735"/>
      <c r="E85" s="735"/>
      <c r="F85" s="741" t="s">
        <v>76</v>
      </c>
      <c r="G85" s="742" t="e">
        <f>G83</f>
        <v>#N/A</v>
      </c>
    </row>
    <row r="86" spans="2:8" x14ac:dyDescent="0.2">
      <c r="B86" s="318"/>
      <c r="C86" s="318"/>
      <c r="D86" s="318"/>
      <c r="E86" s="318"/>
      <c r="F86" s="318"/>
      <c r="G86" s="32"/>
    </row>
    <row r="87" spans="2:8" x14ac:dyDescent="0.2">
      <c r="B87" s="618" t="s">
        <v>565</v>
      </c>
      <c r="C87" s="25"/>
      <c r="D87" s="24"/>
      <c r="E87" s="24"/>
      <c r="F87" s="24"/>
      <c r="G87" s="37"/>
    </row>
    <row r="88" spans="2:8" x14ac:dyDescent="0.2">
      <c r="B88" s="640" t="s">
        <v>107</v>
      </c>
      <c r="C88" s="647"/>
      <c r="D88" s="647"/>
      <c r="E88" s="647"/>
      <c r="F88" s="647"/>
      <c r="G88" s="602" t="s">
        <v>64</v>
      </c>
      <c r="H88" s="614"/>
    </row>
    <row r="89" spans="2:8" x14ac:dyDescent="0.2">
      <c r="B89" s="651" t="s">
        <v>566</v>
      </c>
      <c r="C89" s="652" t="s">
        <v>406</v>
      </c>
      <c r="D89" s="652"/>
      <c r="E89" s="652"/>
      <c r="F89" s="652"/>
      <c r="G89" s="601">
        <f>G76</f>
        <v>0</v>
      </c>
      <c r="H89" s="607"/>
    </row>
    <row r="90" spans="2:8" hidden="1" x14ac:dyDescent="0.2">
      <c r="B90" s="651" t="s">
        <v>567</v>
      </c>
      <c r="C90" s="652" t="s">
        <v>193</v>
      </c>
      <c r="D90" s="652"/>
      <c r="E90" s="652"/>
      <c r="F90" s="652"/>
      <c r="G90" s="601" t="e">
        <f>G85</f>
        <v>#N/A</v>
      </c>
      <c r="H90" s="607"/>
    </row>
    <row r="91" spans="2:8" ht="15" hidden="1" x14ac:dyDescent="0.2">
      <c r="B91" s="606"/>
      <c r="C91" s="606"/>
      <c r="D91" s="607"/>
      <c r="E91" s="607"/>
      <c r="F91" s="607"/>
      <c r="G91" s="607"/>
      <c r="H91" s="46"/>
    </row>
    <row r="92" spans="2:8" hidden="1" x14ac:dyDescent="0.2">
      <c r="B92" s="651" t="s">
        <v>568</v>
      </c>
      <c r="C92" s="652" t="s">
        <v>192</v>
      </c>
      <c r="D92" s="654"/>
      <c r="E92" s="654"/>
      <c r="F92" s="654"/>
      <c r="G92" s="655" t="e">
        <f>G89-G90</f>
        <v>#N/A</v>
      </c>
      <c r="H92" s="658"/>
    </row>
    <row r="93" spans="2:8" x14ac:dyDescent="0.2">
      <c r="B93" s="656"/>
      <c r="C93" s="656"/>
      <c r="D93" s="607"/>
      <c r="E93" s="607"/>
      <c r="F93" s="607"/>
      <c r="G93" s="607"/>
    </row>
    <row r="94" spans="2:8" x14ac:dyDescent="0.2">
      <c r="B94" s="651" t="s">
        <v>392</v>
      </c>
      <c r="C94" s="652"/>
      <c r="D94" s="652"/>
      <c r="E94" s="652"/>
      <c r="F94" s="652"/>
      <c r="G94" s="1009" t="s">
        <v>368</v>
      </c>
      <c r="H94" s="692" t="str">
        <f>IF(OR(G94="&lt;maak een keuze&gt;",G94="geen toeslag"),"","Let op! U dient een MKB toets in te vullen en mee te sturen met uw aanvraag, zie tabblad Uitleg begroting voor meer informatie")</f>
        <v/>
      </c>
    </row>
    <row r="95" spans="2:8" x14ac:dyDescent="0.2">
      <c r="B95" s="1071" t="s">
        <v>408</v>
      </c>
      <c r="C95" s="1072"/>
      <c r="D95" s="1072"/>
      <c r="E95" s="1072"/>
      <c r="F95" s="1073"/>
      <c r="G95" s="657">
        <f>IF(G94="&lt;maak een keuze&gt;","0%","25%")+IF(G94="Middelgrote bedrijven (10%)","10%",IF(G94="Kleine bedrijven (20%)","20%","0%"))</f>
        <v>0</v>
      </c>
      <c r="H95" s="853"/>
    </row>
    <row r="96" spans="2:8" x14ac:dyDescent="0.2">
      <c r="B96" s="651" t="s">
        <v>407</v>
      </c>
      <c r="C96" s="652"/>
      <c r="D96" s="652"/>
      <c r="E96" s="652"/>
      <c r="F96" s="652"/>
      <c r="G96" s="609">
        <f>ROUNDUP(G89*G95,0)</f>
        <v>0</v>
      </c>
      <c r="H96" s="607"/>
    </row>
    <row r="97" spans="2:8" ht="14.25" customHeight="1" x14ac:dyDescent="0.2">
      <c r="B97" s="1411" t="s">
        <v>136</v>
      </c>
      <c r="C97" s="1412"/>
      <c r="D97" s="1412"/>
      <c r="E97" s="1412"/>
      <c r="F97" s="1412"/>
      <c r="G97" s="1010">
        <v>0</v>
      </c>
      <c r="H97" s="607"/>
    </row>
    <row r="98" spans="2:8" ht="14.25" customHeight="1" x14ac:dyDescent="0.2">
      <c r="B98" s="653" t="s">
        <v>388</v>
      </c>
      <c r="C98" s="654"/>
      <c r="D98" s="654"/>
      <c r="E98" s="654"/>
      <c r="F98" s="654"/>
      <c r="G98" s="609">
        <f>ROUNDUP(G96-G97,0)</f>
        <v>0</v>
      </c>
      <c r="H98" s="614"/>
    </row>
    <row r="99" spans="2:8" ht="14.25" customHeight="1" x14ac:dyDescent="0.2">
      <c r="B99" s="697" t="s">
        <v>389</v>
      </c>
      <c r="C99" s="693"/>
      <c r="D99" s="698"/>
      <c r="E99" s="693"/>
      <c r="F99" s="661" t="str">
        <f>IF(H99&lt;=0,"Let op: Vergeet niet de door u gevraagde subsidie in te vullen! →",IF(H99&gt;G98,"LET OP: U vraagt meer dan de maximale subsidie aan!",IF(H99=G98,"","Let op: U vraagt minder dan de maximale subsidie aan")))</f>
        <v>Let op: Vergeet niet de door u gevraagde subsidie in te vullen! →</v>
      </c>
      <c r="G99" s="609">
        <f>IF(G96&gt;0,H99/(G98+G97)*G96,0)</f>
        <v>0</v>
      </c>
      <c r="H99" s="1011">
        <v>0</v>
      </c>
    </row>
    <row r="100" spans="2:8" x14ac:dyDescent="0.2">
      <c r="B100" s="31"/>
      <c r="C100" s="1455"/>
      <c r="D100" s="1455"/>
      <c r="E100" s="1455"/>
      <c r="F100" s="1455"/>
      <c r="G100" s="39"/>
    </row>
    <row r="101" spans="2:8" x14ac:dyDescent="0.2">
      <c r="B101" s="618" t="s">
        <v>569</v>
      </c>
      <c r="C101" s="25"/>
      <c r="D101" s="24"/>
      <c r="E101" s="25"/>
      <c r="F101" s="25"/>
      <c r="G101" s="35"/>
    </row>
    <row r="102" spans="2:8" ht="14.25" customHeight="1" thickBot="1" x14ac:dyDescent="0.25">
      <c r="B102" s="699"/>
      <c r="C102" s="700"/>
      <c r="D102" s="699"/>
      <c r="E102" s="700"/>
      <c r="F102" s="700"/>
      <c r="G102" s="702"/>
    </row>
    <row r="103" spans="2:8" ht="14.25" customHeight="1" x14ac:dyDescent="0.2">
      <c r="B103" s="664" t="s">
        <v>110</v>
      </c>
      <c r="C103" s="665" t="s">
        <v>501</v>
      </c>
      <c r="D103" s="666"/>
      <c r="E103" s="666"/>
      <c r="F103" s="667"/>
      <c r="G103" s="668">
        <f>G89</f>
        <v>0</v>
      </c>
    </row>
    <row r="104" spans="2:8" ht="28.5" customHeight="1" x14ac:dyDescent="0.2">
      <c r="B104" s="669" t="s">
        <v>504</v>
      </c>
      <c r="C104" s="1443" t="s">
        <v>507</v>
      </c>
      <c r="D104" s="1444"/>
      <c r="E104" s="1444"/>
      <c r="F104" s="1445"/>
      <c r="G104" s="1012">
        <v>0</v>
      </c>
    </row>
    <row r="105" spans="2:8" x14ac:dyDescent="0.2">
      <c r="B105" s="669" t="s">
        <v>111</v>
      </c>
      <c r="C105" s="670" t="s">
        <v>89</v>
      </c>
      <c r="D105" s="671"/>
      <c r="E105" s="671"/>
      <c r="F105" s="672"/>
      <c r="G105" s="673">
        <f>G97</f>
        <v>0</v>
      </c>
    </row>
    <row r="106" spans="2:8" x14ac:dyDescent="0.2">
      <c r="B106" s="669" t="s">
        <v>112</v>
      </c>
      <c r="C106" s="670" t="s">
        <v>199</v>
      </c>
      <c r="D106" s="671"/>
      <c r="E106" s="671"/>
      <c r="F106" s="672"/>
      <c r="G106" s="673">
        <f>G99</f>
        <v>0</v>
      </c>
    </row>
    <row r="107" spans="2:8" x14ac:dyDescent="0.2">
      <c r="B107" s="883" t="s">
        <v>505</v>
      </c>
      <c r="C107" s="896" t="s">
        <v>502</v>
      </c>
      <c r="D107" s="886"/>
      <c r="E107" s="886"/>
      <c r="F107" s="894"/>
      <c r="G107" s="884">
        <f>G103-G105-G106</f>
        <v>0</v>
      </c>
    </row>
    <row r="108" spans="2:8" ht="15" thickBot="1" x14ac:dyDescent="0.25">
      <c r="B108" s="674" t="s">
        <v>506</v>
      </c>
      <c r="C108" s="897" t="s">
        <v>503</v>
      </c>
      <c r="D108" s="676"/>
      <c r="E108" s="676"/>
      <c r="F108" s="895" t="s">
        <v>390</v>
      </c>
      <c r="G108" s="678">
        <f>G104</f>
        <v>0</v>
      </c>
    </row>
    <row r="109" spans="2:8" ht="14.25" customHeight="1" x14ac:dyDescent="0.2">
      <c r="B109" s="33"/>
      <c r="C109" s="33"/>
      <c r="D109" s="33"/>
      <c r="G109" s="38"/>
    </row>
    <row r="110" spans="2:8" ht="14.25" customHeight="1" x14ac:dyDescent="0.2">
      <c r="B110" s="618" t="s">
        <v>140</v>
      </c>
      <c r="C110" s="89"/>
      <c r="D110" s="89"/>
      <c r="E110" s="89"/>
      <c r="F110" s="89"/>
      <c r="G110" s="89"/>
    </row>
    <row r="111" spans="2:8" ht="14.25" customHeight="1" x14ac:dyDescent="0.2">
      <c r="B111" s="1456"/>
      <c r="C111" s="1457"/>
      <c r="D111" s="1457"/>
      <c r="E111" s="1457"/>
      <c r="F111" s="1457"/>
      <c r="G111" s="1458"/>
    </row>
    <row r="112" spans="2:8"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4.25" customHeight="1" x14ac:dyDescent="0.2">
      <c r="B150" s="1449"/>
      <c r="C150" s="1450"/>
      <c r="D150" s="1450"/>
      <c r="E150" s="1450"/>
      <c r="F150" s="1450"/>
      <c r="G150" s="1451"/>
    </row>
    <row r="151" spans="2:7" ht="14.25" customHeight="1" x14ac:dyDescent="0.2">
      <c r="B151" s="1449"/>
      <c r="C151" s="1450"/>
      <c r="D151" s="1450"/>
      <c r="E151" s="1450"/>
      <c r="F151" s="1450"/>
      <c r="G151" s="1451"/>
    </row>
    <row r="152" spans="2:7" ht="15" x14ac:dyDescent="0.2">
      <c r="B152" s="1449"/>
      <c r="C152" s="1450"/>
      <c r="D152" s="1450"/>
      <c r="E152" s="1450"/>
      <c r="F152" s="1450"/>
      <c r="G152" s="1451"/>
    </row>
    <row r="153" spans="2:7" ht="15" x14ac:dyDescent="0.2">
      <c r="B153" s="1449"/>
      <c r="C153" s="1450"/>
      <c r="D153" s="1450"/>
      <c r="E153" s="1450"/>
      <c r="F153" s="1450"/>
      <c r="G153" s="1451"/>
    </row>
    <row r="154" spans="2:7" ht="15" x14ac:dyDescent="0.2">
      <c r="B154" s="1449"/>
      <c r="C154" s="1450"/>
      <c r="D154" s="1450"/>
      <c r="E154" s="1450"/>
      <c r="F154" s="1450"/>
      <c r="G154" s="1451"/>
    </row>
    <row r="155" spans="2:7" ht="15" x14ac:dyDescent="0.2">
      <c r="B155" s="1449"/>
      <c r="C155" s="1450"/>
      <c r="D155" s="1450"/>
      <c r="E155" s="1450"/>
      <c r="F155" s="1450"/>
      <c r="G155" s="1451"/>
    </row>
    <row r="156" spans="2:7" ht="15" x14ac:dyDescent="0.2">
      <c r="B156" s="1449"/>
      <c r="C156" s="1450"/>
      <c r="D156" s="1450"/>
      <c r="E156" s="1450"/>
      <c r="F156" s="1450"/>
      <c r="G156" s="1451"/>
    </row>
    <row r="157" spans="2:7" ht="15" x14ac:dyDescent="0.2">
      <c r="B157" s="1449"/>
      <c r="C157" s="1450"/>
      <c r="D157" s="1450"/>
      <c r="E157" s="1450"/>
      <c r="F157" s="1450"/>
      <c r="G157" s="1451"/>
    </row>
    <row r="158" spans="2:7" ht="15" x14ac:dyDescent="0.2">
      <c r="B158" s="1452"/>
      <c r="C158" s="1453"/>
      <c r="D158" s="1453"/>
      <c r="E158" s="1453"/>
      <c r="F158" s="1453"/>
      <c r="G158" s="1454"/>
    </row>
    <row r="159" spans="2:7" ht="15" x14ac:dyDescent="0.2">
      <c r="B159" s="84"/>
      <c r="C159" s="84"/>
      <c r="D159" s="84"/>
      <c r="E159" s="84"/>
      <c r="F159" s="84"/>
      <c r="G159" s="84"/>
    </row>
    <row r="160" spans="2:7" ht="15" x14ac:dyDescent="0.2">
      <c r="B160" s="85"/>
      <c r="C160" s="85"/>
      <c r="D160" s="85"/>
      <c r="E160" s="85"/>
      <c r="F160" s="85"/>
      <c r="G160" s="85"/>
    </row>
    <row r="161" spans="2:7" ht="15" x14ac:dyDescent="0.2">
      <c r="B161" s="85"/>
      <c r="C161" s="85"/>
      <c r="D161" s="85"/>
      <c r="E161" s="85"/>
      <c r="F161" s="85"/>
      <c r="G161" s="85"/>
    </row>
    <row r="162" spans="2:7" x14ac:dyDescent="0.2">
      <c r="B162" s="86"/>
      <c r="C162" s="87"/>
      <c r="D162" s="87"/>
      <c r="E162" s="87"/>
      <c r="F162" s="87"/>
      <c r="G162" s="88"/>
    </row>
    <row r="163" spans="2:7" ht="15" x14ac:dyDescent="0.2">
      <c r="B163" s="53"/>
      <c r="C163" s="53"/>
      <c r="D163" s="53"/>
      <c r="E163" s="53"/>
      <c r="F163" s="53"/>
      <c r="G163" s="53"/>
    </row>
  </sheetData>
  <sheetProtection algorithmName="SHA-512" hashValue="e+ehVj7jqWENz1Kbyaj2p/KX3XqPRnRMLGrTnT1Dfndp0bBQlO/bXVWLQWzKStQ6DXyunpNxAFPxHQ6pgoQybQ==" saltValue="vpmId27IYB//fVdkWKqkPg==" spinCount="100000" sheet="1" objects="1" scenarios="1" selectLockedCells="1"/>
  <mergeCells count="51">
    <mergeCell ref="B151:G151"/>
    <mergeCell ref="B152:G152"/>
    <mergeCell ref="B147:G147"/>
    <mergeCell ref="B148:G148"/>
    <mergeCell ref="B155:G155"/>
    <mergeCell ref="B156:G156"/>
    <mergeCell ref="B157:G157"/>
    <mergeCell ref="B158:G158"/>
    <mergeCell ref="B138:G138"/>
    <mergeCell ref="B139:G139"/>
    <mergeCell ref="B140:G140"/>
    <mergeCell ref="B141:G141"/>
    <mergeCell ref="B142:G142"/>
    <mergeCell ref="B154:G154"/>
    <mergeCell ref="B153:G153"/>
    <mergeCell ref="B146:G146"/>
    <mergeCell ref="B143:G143"/>
    <mergeCell ref="B144:G144"/>
    <mergeCell ref="B149:G149"/>
    <mergeCell ref="B150:G150"/>
    <mergeCell ref="B145:G145"/>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18:G118"/>
    <mergeCell ref="B119:G119"/>
    <mergeCell ref="B120:G120"/>
    <mergeCell ref="B121:G121"/>
    <mergeCell ref="B122:G122"/>
    <mergeCell ref="B113:G113"/>
    <mergeCell ref="B114:G114"/>
    <mergeCell ref="B115:G115"/>
    <mergeCell ref="B116:G116"/>
    <mergeCell ref="B117:G117"/>
    <mergeCell ref="B97:F97"/>
    <mergeCell ref="C100:F100"/>
    <mergeCell ref="C104:F104"/>
    <mergeCell ref="B111:G111"/>
    <mergeCell ref="B112:G112"/>
  </mergeCells>
  <conditionalFormatting sqref="H99">
    <cfRule type="cellIs" dxfId="14" priority="1" stopIfTrue="1" operator="lessThan">
      <formula>1</formula>
    </cfRule>
  </conditionalFormatting>
  <dataValidations count="3">
    <dataValidation type="list" allowBlank="1" showInputMessage="1" showErrorMessage="1" sqref="E10" xr:uid="{CB77A3D1-AD49-4666-A2F5-6FA99873A99E}">
      <formula1>InfraKeuze</formula1>
    </dataValidation>
    <dataValidation type="list" allowBlank="1" showInputMessage="1" showErrorMessage="1" sqref="G94" xr:uid="{00000000-0002-0000-3D00-000001000000}">
      <formula1>Opslag</formula1>
    </dataValidation>
    <dataValidation type="list" allowBlank="1" showInputMessage="1" showErrorMessage="1" prompt="Geef aan of de deelnemer voor dit project BTW-plichtig of -vrijgesteld is; BTW-plichtig: voer de kosten op excl. BTW; BTW-vrijgesteld: voer de kosten op incl. BTW." sqref="E9" xr:uid="{00000000-0002-0000-3D00-000002000000}">
      <formula1>BTW</formula1>
    </dataValidation>
  </dataValidations>
  <hyperlinks>
    <hyperlink ref="B9" location="'Uitleg Test en Expirimenteer'!A1" display="BTW (voor informatie, zie tabblad 'Uitleg Test en Expirimenteer')" xr:uid="{00000000-0004-0000-3D00-000000000000}"/>
    <hyperlink ref="B95" location="Subsidiepercentages!Afdrukbereik" display="Maximaal subsidiepercentage (voor informatie, zie tabblad 'Subsidiepercentages')" xr:uid="{00000000-0004-0000-3D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1" max="144"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109">
    <tabColor rgb="FFFFFF00"/>
    <pageSetUpPr fitToPage="1"/>
  </sheetPr>
  <dimension ref="A1:I163"/>
  <sheetViews>
    <sheetView showGridLines="0" zoomScaleNormal="100" zoomScaleSheetLayoutView="100" workbookViewId="0">
      <selection activeCell="B27" sqref="B27"/>
    </sheetView>
  </sheetViews>
  <sheetFormatPr defaultColWidth="8" defaultRowHeight="14.25" x14ac:dyDescent="0.2"/>
  <cols>
    <col min="1" max="1" width="2" style="43" customWidth="1"/>
    <col min="2" max="2" width="20.85546875" style="23" customWidth="1"/>
    <col min="3" max="3" width="24.7109375" style="23" customWidth="1"/>
    <col min="4" max="4" width="3.7109375" style="23" customWidth="1"/>
    <col min="5" max="5" width="12.5703125" style="23" customWidth="1"/>
    <col min="6" max="6" width="47" style="23" customWidth="1"/>
    <col min="7" max="7" width="20.42578125" style="36" customWidth="1"/>
    <col min="8" max="8" width="19" style="23" customWidth="1"/>
    <col min="9" max="9" width="31" style="23" customWidth="1"/>
    <col min="10" max="10" width="2.5703125" style="23" customWidth="1"/>
    <col min="11" max="16384" width="8" style="23"/>
  </cols>
  <sheetData>
    <row r="1" spans="1:9" ht="15.75" x14ac:dyDescent="0.25">
      <c r="A1" s="45"/>
      <c r="B1" s="56" t="s">
        <v>591</v>
      </c>
      <c r="C1" s="45"/>
      <c r="D1" s="45"/>
      <c r="E1" s="45"/>
      <c r="F1" s="170" t="str">
        <f>Project!B14</f>
        <v>[Dit veld wordt door RVO ingevuld]</v>
      </c>
      <c r="G1" s="45"/>
    </row>
    <row r="2" spans="1:9" ht="15.75" x14ac:dyDescent="0.25">
      <c r="A2" s="42"/>
      <c r="B2" s="171"/>
      <c r="C2" s="42"/>
      <c r="D2" s="42"/>
      <c r="E2" s="42"/>
      <c r="F2" s="42"/>
      <c r="G2" s="51"/>
    </row>
    <row r="3" spans="1:9" ht="15" x14ac:dyDescent="0.2">
      <c r="A3" s="49"/>
      <c r="B3" s="49"/>
      <c r="C3" s="49"/>
      <c r="D3" s="49"/>
      <c r="E3" s="49"/>
      <c r="F3" s="49"/>
      <c r="G3" s="55"/>
      <c r="I3" s="57"/>
    </row>
    <row r="4" spans="1:9" x14ac:dyDescent="0.2">
      <c r="A4" s="49"/>
      <c r="B4" s="172" t="s">
        <v>194</v>
      </c>
      <c r="C4" s="172"/>
      <c r="D4" s="176"/>
      <c r="E4" s="176"/>
      <c r="F4" s="176"/>
      <c r="G4" s="176"/>
      <c r="I4" s="28"/>
    </row>
    <row r="5" spans="1:9" x14ac:dyDescent="0.2">
      <c r="A5" s="49"/>
      <c r="B5" s="173"/>
      <c r="C5" s="173"/>
      <c r="D5" s="48"/>
      <c r="E5" s="48"/>
      <c r="F5" s="48"/>
      <c r="G5" s="48"/>
      <c r="I5" s="28"/>
    </row>
    <row r="6" spans="1:9" x14ac:dyDescent="0.2">
      <c r="A6" s="49"/>
      <c r="B6" s="174" t="s">
        <v>93</v>
      </c>
      <c r="C6" s="174"/>
      <c r="D6" s="55"/>
      <c r="E6" s="991">
        <f>Project!B25</f>
        <v>0</v>
      </c>
      <c r="F6" s="992"/>
      <c r="G6" s="993"/>
      <c r="I6" s="28"/>
    </row>
    <row r="7" spans="1:9" ht="14.25" customHeight="1" x14ac:dyDescent="0.2">
      <c r="A7" s="49"/>
      <c r="B7" s="174" t="s">
        <v>94</v>
      </c>
      <c r="C7" s="174"/>
      <c r="D7" s="55"/>
      <c r="E7" s="991">
        <f>Project!B17</f>
        <v>0</v>
      </c>
      <c r="F7" s="992"/>
      <c r="G7" s="993"/>
    </row>
    <row r="8" spans="1:9" ht="14.25" customHeight="1" x14ac:dyDescent="0.2">
      <c r="A8" s="49"/>
      <c r="B8" s="855" t="s">
        <v>92</v>
      </c>
      <c r="C8" s="174"/>
      <c r="D8" s="55"/>
      <c r="E8" s="994" t="str">
        <f>Project!C25</f>
        <v>&lt;maak een keuze&gt;</v>
      </c>
      <c r="F8" s="995"/>
      <c r="G8" s="996"/>
    </row>
    <row r="9" spans="1:9" x14ac:dyDescent="0.2">
      <c r="A9" s="49"/>
      <c r="B9" s="1060" t="s">
        <v>571</v>
      </c>
      <c r="C9" s="316"/>
      <c r="D9" s="49"/>
      <c r="E9" s="999" t="s">
        <v>368</v>
      </c>
      <c r="F9" s="1228"/>
      <c r="G9" s="1229"/>
      <c r="I9" s="28"/>
    </row>
    <row r="10" spans="1:9" ht="14.25" customHeight="1" x14ac:dyDescent="0.2">
      <c r="A10" s="49"/>
      <c r="B10" s="696" t="s">
        <v>405</v>
      </c>
      <c r="C10" s="696"/>
      <c r="D10" s="48"/>
      <c r="E10" s="1120" t="s">
        <v>368</v>
      </c>
      <c r="F10" s="1228"/>
      <c r="G10" s="1229"/>
      <c r="H10"/>
    </row>
    <row r="11" spans="1:9" x14ac:dyDescent="0.2">
      <c r="A11" s="49"/>
      <c r="G11" s="23"/>
    </row>
    <row r="12" spans="1:9" x14ac:dyDescent="0.2">
      <c r="B12" s="27"/>
      <c r="C12" s="28"/>
      <c r="D12" s="27"/>
      <c r="E12" s="27"/>
      <c r="F12" s="27"/>
      <c r="G12" s="29"/>
    </row>
    <row r="13" spans="1:9" x14ac:dyDescent="0.2">
      <c r="B13" s="618" t="s">
        <v>75</v>
      </c>
      <c r="C13" s="619"/>
      <c r="D13" s="24"/>
      <c r="E13" s="24"/>
      <c r="F13" s="24"/>
      <c r="G13" s="26"/>
    </row>
    <row r="14" spans="1:9" x14ac:dyDescent="0.2">
      <c r="D14" s="27"/>
      <c r="E14" s="27"/>
      <c r="F14" s="27"/>
      <c r="G14" s="30"/>
    </row>
    <row r="15" spans="1:9" x14ac:dyDescent="0.2">
      <c r="B15" s="618" t="s">
        <v>200</v>
      </c>
      <c r="C15" s="618"/>
      <c r="D15" s="622"/>
      <c r="E15" s="623"/>
      <c r="F15" s="703"/>
      <c r="G15" s="704"/>
    </row>
    <row r="16" spans="1:9" ht="14.25" customHeight="1" x14ac:dyDescent="0.2">
      <c r="B16" s="707" t="s">
        <v>101</v>
      </c>
      <c r="C16" s="709"/>
      <c r="D16" s="709"/>
      <c r="E16" s="707"/>
      <c r="F16" s="707"/>
      <c r="G16" s="710" t="s">
        <v>1</v>
      </c>
    </row>
    <row r="17" spans="2:7" x14ac:dyDescent="0.2">
      <c r="B17" s="1018"/>
      <c r="C17" s="1018"/>
      <c r="D17" s="1018"/>
      <c r="E17" s="1018"/>
      <c r="F17" s="1018"/>
      <c r="G17" s="1019">
        <v>0</v>
      </c>
    </row>
    <row r="18" spans="2:7" x14ac:dyDescent="0.2">
      <c r="B18" s="1020"/>
      <c r="C18" s="1020"/>
      <c r="D18" s="1020"/>
      <c r="E18" s="1020"/>
      <c r="F18" s="1020"/>
      <c r="G18" s="1019">
        <v>0</v>
      </c>
    </row>
    <row r="19" spans="2:7" x14ac:dyDescent="0.2">
      <c r="B19" s="1020"/>
      <c r="C19" s="1020"/>
      <c r="D19" s="1020"/>
      <c r="E19" s="1020"/>
      <c r="F19" s="1020"/>
      <c r="G19" s="1019">
        <v>0</v>
      </c>
    </row>
    <row r="20" spans="2:7" x14ac:dyDescent="0.2">
      <c r="B20" s="1020"/>
      <c r="C20" s="1020"/>
      <c r="D20" s="1020"/>
      <c r="E20" s="1020"/>
      <c r="F20" s="1020"/>
      <c r="G20" s="1019">
        <v>0</v>
      </c>
    </row>
    <row r="21" spans="2:7" x14ac:dyDescent="0.2">
      <c r="B21" s="1020"/>
      <c r="C21" s="1020"/>
      <c r="D21" s="1020"/>
      <c r="E21" s="1020"/>
      <c r="F21" s="1020"/>
      <c r="G21" s="1021">
        <v>0</v>
      </c>
    </row>
    <row r="22" spans="2:7" x14ac:dyDescent="0.2">
      <c r="B22" s="1020"/>
      <c r="C22" s="1020"/>
      <c r="D22" s="1020"/>
      <c r="E22" s="1020"/>
      <c r="F22" s="1020"/>
      <c r="G22" s="1021">
        <v>0</v>
      </c>
    </row>
    <row r="23" spans="2:7" x14ac:dyDescent="0.2">
      <c r="B23" s="712"/>
      <c r="C23" s="712"/>
      <c r="D23" s="712"/>
      <c r="E23" s="712"/>
      <c r="F23" s="713" t="s">
        <v>76</v>
      </c>
      <c r="G23" s="714">
        <f>SUM(G17:G22)</f>
        <v>0</v>
      </c>
    </row>
    <row r="24" spans="2:7" x14ac:dyDescent="0.2">
      <c r="G24" s="32"/>
    </row>
    <row r="25" spans="2:7" x14ac:dyDescent="0.2">
      <c r="B25" s="618" t="s">
        <v>201</v>
      </c>
      <c r="C25" s="618"/>
      <c r="D25" s="622"/>
      <c r="E25" s="623"/>
      <c r="F25" s="703"/>
      <c r="G25" s="704"/>
    </row>
    <row r="26" spans="2:7" x14ac:dyDescent="0.2">
      <c r="B26" s="707" t="s">
        <v>101</v>
      </c>
      <c r="C26" s="709"/>
      <c r="D26" s="709"/>
      <c r="E26" s="707"/>
      <c r="F26" s="707"/>
      <c r="G26" s="710" t="s">
        <v>1</v>
      </c>
    </row>
    <row r="27" spans="2:7" x14ac:dyDescent="0.2">
      <c r="B27" s="1022"/>
      <c r="C27" s="1022"/>
      <c r="D27" s="1022"/>
      <c r="E27" s="1022"/>
      <c r="F27" s="1022"/>
      <c r="G27" s="1021">
        <v>0</v>
      </c>
    </row>
    <row r="28" spans="2:7" x14ac:dyDescent="0.2">
      <c r="B28" s="1022"/>
      <c r="C28" s="1022"/>
      <c r="D28" s="1022"/>
      <c r="E28" s="1022"/>
      <c r="F28" s="1022"/>
      <c r="G28" s="1021">
        <v>0</v>
      </c>
    </row>
    <row r="29" spans="2:7" x14ac:dyDescent="0.2">
      <c r="B29" s="1022"/>
      <c r="C29" s="1022"/>
      <c r="D29" s="1022"/>
      <c r="E29" s="1022"/>
      <c r="F29" s="1022"/>
      <c r="G29" s="1021">
        <v>0</v>
      </c>
    </row>
    <row r="30" spans="2:7" x14ac:dyDescent="0.2">
      <c r="B30" s="1022"/>
      <c r="C30" s="1022"/>
      <c r="D30" s="1022"/>
      <c r="E30" s="1022"/>
      <c r="F30" s="1022"/>
      <c r="G30" s="1021">
        <v>0</v>
      </c>
    </row>
    <row r="31" spans="2:7" x14ac:dyDescent="0.2">
      <c r="B31" s="1022"/>
      <c r="C31" s="1022"/>
      <c r="D31" s="1022"/>
      <c r="E31" s="1022"/>
      <c r="F31" s="1022"/>
      <c r="G31" s="1021">
        <v>0</v>
      </c>
    </row>
    <row r="32" spans="2:7" x14ac:dyDescent="0.2">
      <c r="B32" s="1022"/>
      <c r="C32" s="1022"/>
      <c r="D32" s="1022"/>
      <c r="E32" s="1022"/>
      <c r="F32" s="1022"/>
      <c r="G32" s="1021">
        <v>0</v>
      </c>
    </row>
    <row r="33" spans="2:7" ht="14.25" customHeight="1" x14ac:dyDescent="0.2">
      <c r="B33" s="1022"/>
      <c r="C33" s="1022"/>
      <c r="D33" s="1022"/>
      <c r="E33" s="1022"/>
      <c r="F33" s="1022"/>
      <c r="G33" s="1021">
        <v>0</v>
      </c>
    </row>
    <row r="34" spans="2:7" x14ac:dyDescent="0.2">
      <c r="B34" s="1022"/>
      <c r="C34" s="1022"/>
      <c r="D34" s="1022"/>
      <c r="E34" s="1022"/>
      <c r="F34" s="1022"/>
      <c r="G34" s="1021">
        <v>0</v>
      </c>
    </row>
    <row r="35" spans="2:7" x14ac:dyDescent="0.2">
      <c r="B35" s="1022"/>
      <c r="C35" s="1022"/>
      <c r="D35" s="1022"/>
      <c r="E35" s="1022"/>
      <c r="F35" s="1022"/>
      <c r="G35" s="1019">
        <v>0</v>
      </c>
    </row>
    <row r="36" spans="2:7" x14ac:dyDescent="0.2">
      <c r="B36" s="1022"/>
      <c r="C36" s="1022"/>
      <c r="D36" s="1022"/>
      <c r="E36" s="1022"/>
      <c r="F36" s="1022"/>
      <c r="G36" s="1019">
        <v>0</v>
      </c>
    </row>
    <row r="37" spans="2:7" x14ac:dyDescent="0.2">
      <c r="B37" s="712"/>
      <c r="C37" s="712"/>
      <c r="D37" s="712"/>
      <c r="E37" s="712"/>
      <c r="F37" s="713" t="s">
        <v>76</v>
      </c>
      <c r="G37" s="714">
        <f>SUM(G27:G36)</f>
        <v>0</v>
      </c>
    </row>
    <row r="38" spans="2:7" x14ac:dyDescent="0.2">
      <c r="G38" s="32"/>
    </row>
    <row r="39" spans="2:7" hidden="1" x14ac:dyDescent="0.2">
      <c r="B39" s="618" t="s">
        <v>214</v>
      </c>
      <c r="C39" s="618"/>
      <c r="D39" s="622"/>
      <c r="E39" s="623"/>
      <c r="F39" s="703"/>
      <c r="G39" s="704"/>
    </row>
    <row r="40" spans="2:7" hidden="1" x14ac:dyDescent="0.2">
      <c r="B40" s="707" t="s">
        <v>101</v>
      </c>
      <c r="C40" s="709"/>
      <c r="D40" s="709"/>
      <c r="E40" s="707"/>
      <c r="F40" s="707"/>
      <c r="G40" s="710" t="s">
        <v>1</v>
      </c>
    </row>
    <row r="41" spans="2:7" hidden="1" x14ac:dyDescent="0.2">
      <c r="B41" s="1022"/>
      <c r="C41" s="1022"/>
      <c r="D41" s="1022"/>
      <c r="E41" s="1022"/>
      <c r="F41" s="1022"/>
      <c r="G41" s="1021">
        <v>0</v>
      </c>
    </row>
    <row r="42" spans="2:7" hidden="1" x14ac:dyDescent="0.2">
      <c r="B42" s="1022"/>
      <c r="C42" s="1022"/>
      <c r="D42" s="1022"/>
      <c r="E42" s="1022"/>
      <c r="F42" s="1022"/>
      <c r="G42" s="1021">
        <v>0</v>
      </c>
    </row>
    <row r="43" spans="2:7" hidden="1" x14ac:dyDescent="0.2">
      <c r="B43" s="1022"/>
      <c r="C43" s="1022"/>
      <c r="D43" s="1022"/>
      <c r="E43" s="1022"/>
      <c r="F43" s="1022"/>
      <c r="G43" s="1021">
        <v>0</v>
      </c>
    </row>
    <row r="44" spans="2:7" hidden="1" x14ac:dyDescent="0.2">
      <c r="B44" s="1022"/>
      <c r="C44" s="1022"/>
      <c r="D44" s="1022"/>
      <c r="E44" s="1022"/>
      <c r="F44" s="1022"/>
      <c r="G44" s="1021">
        <v>0</v>
      </c>
    </row>
    <row r="45" spans="2:7" hidden="1" x14ac:dyDescent="0.2">
      <c r="B45" s="1022"/>
      <c r="C45" s="1022"/>
      <c r="D45" s="1022"/>
      <c r="E45" s="1022"/>
      <c r="F45" s="1022"/>
      <c r="G45" s="1021">
        <v>0</v>
      </c>
    </row>
    <row r="46" spans="2:7" hidden="1" x14ac:dyDescent="0.2">
      <c r="B46" s="1022"/>
      <c r="C46" s="1022"/>
      <c r="D46" s="1022"/>
      <c r="E46" s="1022"/>
      <c r="F46" s="1022"/>
      <c r="G46" s="1021">
        <v>0</v>
      </c>
    </row>
    <row r="47" spans="2:7" hidden="1" x14ac:dyDescent="0.2">
      <c r="B47" s="1022"/>
      <c r="C47" s="1022"/>
      <c r="D47" s="1022"/>
      <c r="E47" s="1022"/>
      <c r="F47" s="1022"/>
      <c r="G47" s="1021">
        <v>0</v>
      </c>
    </row>
    <row r="48" spans="2:7" hidden="1" x14ac:dyDescent="0.2">
      <c r="B48" s="1022"/>
      <c r="C48" s="1022"/>
      <c r="D48" s="1022"/>
      <c r="E48" s="1022"/>
      <c r="F48" s="1022"/>
      <c r="G48" s="1021">
        <v>0</v>
      </c>
    </row>
    <row r="49" spans="2:7" hidden="1" x14ac:dyDescent="0.2">
      <c r="B49" s="1022"/>
      <c r="C49" s="1022"/>
      <c r="D49" s="1022"/>
      <c r="E49" s="1022"/>
      <c r="F49" s="1022"/>
      <c r="G49" s="1021">
        <v>0</v>
      </c>
    </row>
    <row r="50" spans="2:7" hidden="1" x14ac:dyDescent="0.2">
      <c r="B50" s="1022"/>
      <c r="C50" s="1022"/>
      <c r="D50" s="1022"/>
      <c r="E50" s="1022"/>
      <c r="F50" s="1022"/>
      <c r="G50" s="1021">
        <v>0</v>
      </c>
    </row>
    <row r="51" spans="2:7" hidden="1" x14ac:dyDescent="0.2">
      <c r="B51" s="711"/>
      <c r="C51" s="712"/>
      <c r="D51" s="712"/>
      <c r="E51" s="712"/>
      <c r="F51" s="713" t="s">
        <v>76</v>
      </c>
      <c r="G51" s="714">
        <f>SUM(G41:G50)</f>
        <v>0</v>
      </c>
    </row>
    <row r="52" spans="2:7" x14ac:dyDescent="0.2">
      <c r="G52" s="32"/>
    </row>
    <row r="53" spans="2:7" x14ac:dyDescent="0.2">
      <c r="B53" s="618" t="s">
        <v>587</v>
      </c>
      <c r="C53" s="618"/>
      <c r="D53" s="622"/>
      <c r="E53" s="623"/>
      <c r="F53" s="703"/>
      <c r="G53" s="704"/>
    </row>
    <row r="54" spans="2:7" x14ac:dyDescent="0.2">
      <c r="B54" s="707" t="s">
        <v>101</v>
      </c>
      <c r="C54" s="709"/>
      <c r="D54" s="709"/>
      <c r="E54" s="707"/>
      <c r="F54" s="707"/>
      <c r="G54" s="710" t="s">
        <v>1</v>
      </c>
    </row>
    <row r="55" spans="2:7" x14ac:dyDescent="0.2">
      <c r="B55" s="1022"/>
      <c r="C55" s="1022"/>
      <c r="D55" s="1022"/>
      <c r="E55" s="1022"/>
      <c r="F55" s="1022"/>
      <c r="G55" s="1021">
        <v>0</v>
      </c>
    </row>
    <row r="56" spans="2:7" x14ac:dyDescent="0.2">
      <c r="B56" s="1022"/>
      <c r="C56" s="1022"/>
      <c r="D56" s="1022"/>
      <c r="E56" s="1022"/>
      <c r="F56" s="1022"/>
      <c r="G56" s="1021">
        <v>0</v>
      </c>
    </row>
    <row r="57" spans="2:7" x14ac:dyDescent="0.2">
      <c r="B57" s="1022"/>
      <c r="C57" s="1022"/>
      <c r="D57" s="1022"/>
      <c r="E57" s="1022"/>
      <c r="F57" s="1022"/>
      <c r="G57" s="1021">
        <v>0</v>
      </c>
    </row>
    <row r="58" spans="2:7" x14ac:dyDescent="0.2">
      <c r="B58" s="1022"/>
      <c r="C58" s="1022"/>
      <c r="D58" s="1022"/>
      <c r="E58" s="1022"/>
      <c r="F58" s="1022"/>
      <c r="G58" s="1021">
        <v>0</v>
      </c>
    </row>
    <row r="59" spans="2:7" x14ac:dyDescent="0.2">
      <c r="B59" s="1022"/>
      <c r="C59" s="1022"/>
      <c r="D59" s="1022"/>
      <c r="E59" s="1022"/>
      <c r="F59" s="1022"/>
      <c r="G59" s="1021">
        <v>0</v>
      </c>
    </row>
    <row r="60" spans="2:7" x14ac:dyDescent="0.2">
      <c r="B60" s="1022"/>
      <c r="C60" s="1022"/>
      <c r="D60" s="1022"/>
      <c r="E60" s="1022"/>
      <c r="F60" s="1022"/>
      <c r="G60" s="1021">
        <v>0</v>
      </c>
    </row>
    <row r="61" spans="2:7" x14ac:dyDescent="0.2">
      <c r="B61" s="1022"/>
      <c r="C61" s="1022"/>
      <c r="D61" s="1022"/>
      <c r="E61" s="1022"/>
      <c r="F61" s="1022"/>
      <c r="G61" s="1021">
        <v>0</v>
      </c>
    </row>
    <row r="62" spans="2:7" x14ac:dyDescent="0.2">
      <c r="B62" s="1022"/>
      <c r="C62" s="1022"/>
      <c r="D62" s="1022"/>
      <c r="E62" s="1022"/>
      <c r="F62" s="1022"/>
      <c r="G62" s="1019">
        <v>0</v>
      </c>
    </row>
    <row r="63" spans="2:7" x14ac:dyDescent="0.2">
      <c r="B63" s="1022"/>
      <c r="C63" s="1022"/>
      <c r="D63" s="1022"/>
      <c r="E63" s="1022"/>
      <c r="F63" s="1022"/>
      <c r="G63" s="1019">
        <v>0</v>
      </c>
    </row>
    <row r="64" spans="2:7" x14ac:dyDescent="0.2">
      <c r="B64" s="1022"/>
      <c r="C64" s="1022"/>
      <c r="D64" s="1022"/>
      <c r="E64" s="1022"/>
      <c r="F64" s="1022"/>
      <c r="G64" s="1019">
        <v>0</v>
      </c>
    </row>
    <row r="65" spans="2:7" x14ac:dyDescent="0.2">
      <c r="B65" s="711"/>
      <c r="C65" s="712"/>
      <c r="D65" s="712"/>
      <c r="E65" s="712"/>
      <c r="F65" s="713" t="s">
        <v>76</v>
      </c>
      <c r="G65" s="714">
        <f>SUM(G55:G64)</f>
        <v>0</v>
      </c>
    </row>
    <row r="66" spans="2:7" customFormat="1" ht="12.75" x14ac:dyDescent="0.2"/>
    <row r="67" spans="2:7" hidden="1" x14ac:dyDescent="0.2">
      <c r="B67" s="618" t="e">
        <f>#N/A</f>
        <v>#N/A</v>
      </c>
      <c r="C67" s="618"/>
      <c r="D67" s="622"/>
      <c r="E67" s="623"/>
      <c r="F67" s="703"/>
      <c r="G67" s="704"/>
    </row>
    <row r="68" spans="2:7" hidden="1" x14ac:dyDescent="0.2">
      <c r="B68" s="707" t="e">
        <f>#N/A</f>
        <v>#N/A</v>
      </c>
      <c r="C68" s="709"/>
      <c r="D68" s="709"/>
      <c r="E68" s="707"/>
      <c r="F68" s="707"/>
      <c r="G68" s="710" t="e">
        <f>#N/A</f>
        <v>#N/A</v>
      </c>
    </row>
    <row r="69" spans="2:7" hidden="1" x14ac:dyDescent="0.2">
      <c r="B69" s="1022"/>
      <c r="C69" s="1022"/>
      <c r="D69" s="1022"/>
      <c r="E69" s="1022"/>
      <c r="F69" s="1022"/>
      <c r="G69" s="1021">
        <v>0</v>
      </c>
    </row>
    <row r="70" spans="2:7" hidden="1" x14ac:dyDescent="0.2">
      <c r="B70" s="1022"/>
      <c r="C70" s="1022"/>
      <c r="D70" s="1022"/>
      <c r="E70" s="1022"/>
      <c r="F70" s="1022"/>
      <c r="G70" s="1021">
        <v>0</v>
      </c>
    </row>
    <row r="71" spans="2:7" hidden="1" x14ac:dyDescent="0.2">
      <c r="B71" s="1022"/>
      <c r="C71" s="1022"/>
      <c r="D71" s="1022"/>
      <c r="E71" s="1022"/>
      <c r="F71" s="1022"/>
      <c r="G71" s="1019">
        <v>0</v>
      </c>
    </row>
    <row r="72" spans="2:7" hidden="1" x14ac:dyDescent="0.2">
      <c r="B72" s="1022"/>
      <c r="C72" s="1022"/>
      <c r="D72" s="1022"/>
      <c r="E72" s="1022"/>
      <c r="F72" s="1022"/>
      <c r="G72" s="1019">
        <v>0</v>
      </c>
    </row>
    <row r="73" spans="2:7" hidden="1" x14ac:dyDescent="0.2">
      <c r="B73" s="1022"/>
      <c r="C73" s="1022"/>
      <c r="D73" s="1022"/>
      <c r="E73" s="1022"/>
      <c r="F73" s="1022"/>
      <c r="G73" s="1019">
        <v>0</v>
      </c>
    </row>
    <row r="74" spans="2:7" hidden="1" x14ac:dyDescent="0.2">
      <c r="B74" s="711"/>
      <c r="C74" s="712"/>
      <c r="D74" s="712"/>
      <c r="E74" s="712"/>
      <c r="F74" s="713" t="s">
        <v>64</v>
      </c>
      <c r="G74" s="714">
        <f>SUM(G69:G73)</f>
        <v>0</v>
      </c>
    </row>
    <row r="75" spans="2:7" ht="15" thickBot="1" x14ac:dyDescent="0.25">
      <c r="B75" s="711"/>
      <c r="C75" s="711"/>
      <c r="D75" s="711"/>
      <c r="E75" s="711"/>
      <c r="F75" s="711"/>
      <c r="G75" s="717"/>
    </row>
    <row r="76" spans="2:7" ht="15" thickTop="1" x14ac:dyDescent="0.2">
      <c r="B76" s="718" t="s">
        <v>77</v>
      </c>
      <c r="C76" s="711"/>
      <c r="D76" s="718"/>
      <c r="E76" s="711"/>
      <c r="F76" s="711"/>
      <c r="G76" s="719">
        <f>G65+G51+G37+G23+G74</f>
        <v>0</v>
      </c>
    </row>
    <row r="77" spans="2:7" hidden="1" x14ac:dyDescent="0.2">
      <c r="B77" s="33"/>
      <c r="C77" s="33"/>
      <c r="D77" s="33"/>
      <c r="G77" s="34"/>
    </row>
    <row r="78" spans="2:7" hidden="1" x14ac:dyDescent="0.2">
      <c r="B78" s="618" t="s">
        <v>190</v>
      </c>
      <c r="C78" s="618"/>
      <c r="D78" s="622"/>
      <c r="E78" s="623"/>
      <c r="F78" s="703"/>
      <c r="G78" s="704"/>
    </row>
    <row r="79" spans="2:7" hidden="1" x14ac:dyDescent="0.2">
      <c r="B79" s="27"/>
      <c r="C79" s="28"/>
      <c r="D79" s="27"/>
      <c r="E79" s="27"/>
      <c r="F79" s="27"/>
      <c r="G79" s="30"/>
    </row>
    <row r="80" spans="2:7" hidden="1" x14ac:dyDescent="0.2">
      <c r="B80" s="618" t="s">
        <v>244</v>
      </c>
      <c r="C80" s="618"/>
      <c r="D80" s="622"/>
      <c r="E80" s="623"/>
      <c r="F80" s="703"/>
      <c r="G80" s="704"/>
    </row>
    <row r="81" spans="2:8" hidden="1" x14ac:dyDescent="0.2">
      <c r="B81" s="731" t="e">
        <f>IF(G83=0,"N.B. Het invullen van tabblad Exploitatie is verplicht bij dit type projecten","")</f>
        <v>#N/A</v>
      </c>
      <c r="C81" s="732"/>
      <c r="D81" s="732"/>
      <c r="E81" s="733"/>
      <c r="F81" s="733"/>
      <c r="G81" s="734"/>
    </row>
    <row r="82" spans="2:8" hidden="1" x14ac:dyDescent="0.2">
      <c r="B82" s="735"/>
      <c r="C82" s="735"/>
      <c r="D82" s="735"/>
      <c r="E82" s="735"/>
      <c r="F82" s="735"/>
      <c r="G82" s="736" t="s">
        <v>245</v>
      </c>
    </row>
    <row r="83" spans="2:8" hidden="1" x14ac:dyDescent="0.2">
      <c r="B83" s="737" t="s">
        <v>227</v>
      </c>
      <c r="C83" s="737" t="e">
        <f>IF(G83&gt;0,"","(Een negatief saldo wordt niet overgenomen, omdat daarbij geen sprake is van 'winst'.)")</f>
        <v>#N/A</v>
      </c>
      <c r="D83" s="737"/>
      <c r="E83" s="737"/>
      <c r="F83" s="737"/>
      <c r="G83" s="738" t="e">
        <f>#N/A</f>
        <v>#N/A</v>
      </c>
    </row>
    <row r="84" spans="2:8" hidden="1" x14ac:dyDescent="0.2">
      <c r="B84" s="739"/>
      <c r="C84" s="735"/>
      <c r="D84" s="735"/>
      <c r="E84" s="735"/>
      <c r="F84" s="735"/>
      <c r="G84" s="740"/>
    </row>
    <row r="85" spans="2:8" hidden="1" x14ac:dyDescent="0.2">
      <c r="B85" s="735"/>
      <c r="C85" s="735"/>
      <c r="D85" s="735"/>
      <c r="E85" s="735"/>
      <c r="F85" s="741" t="s">
        <v>76</v>
      </c>
      <c r="G85" s="742" t="e">
        <f>G83</f>
        <v>#N/A</v>
      </c>
    </row>
    <row r="86" spans="2:8" x14ac:dyDescent="0.2">
      <c r="B86" s="318"/>
      <c r="C86" s="318"/>
      <c r="D86" s="318"/>
      <c r="E86" s="318"/>
      <c r="F86" s="318"/>
      <c r="G86" s="32"/>
    </row>
    <row r="87" spans="2:8" x14ac:dyDescent="0.2">
      <c r="B87" s="618" t="s">
        <v>565</v>
      </c>
      <c r="C87" s="25"/>
      <c r="D87" s="24"/>
      <c r="E87" s="24"/>
      <c r="F87" s="24"/>
      <c r="G87" s="37"/>
    </row>
    <row r="88" spans="2:8" x14ac:dyDescent="0.2">
      <c r="B88" s="640" t="s">
        <v>107</v>
      </c>
      <c r="C88" s="647"/>
      <c r="D88" s="647"/>
      <c r="E88" s="647"/>
      <c r="F88" s="647"/>
      <c r="G88" s="602" t="s">
        <v>64</v>
      </c>
      <c r="H88" s="614"/>
    </row>
    <row r="89" spans="2:8" x14ac:dyDescent="0.2">
      <c r="B89" s="651" t="s">
        <v>566</v>
      </c>
      <c r="C89" s="652" t="s">
        <v>406</v>
      </c>
      <c r="D89" s="652"/>
      <c r="E89" s="652"/>
      <c r="F89" s="652"/>
      <c r="G89" s="601">
        <f>G76</f>
        <v>0</v>
      </c>
      <c r="H89" s="607"/>
    </row>
    <row r="90" spans="2:8" hidden="1" x14ac:dyDescent="0.2">
      <c r="B90" s="651" t="s">
        <v>567</v>
      </c>
      <c r="C90" s="652" t="s">
        <v>193</v>
      </c>
      <c r="D90" s="652"/>
      <c r="E90" s="652"/>
      <c r="F90" s="652"/>
      <c r="G90" s="601" t="e">
        <f>G85</f>
        <v>#N/A</v>
      </c>
      <c r="H90" s="607"/>
    </row>
    <row r="91" spans="2:8" ht="15" hidden="1" x14ac:dyDescent="0.2">
      <c r="B91" s="606"/>
      <c r="C91" s="606"/>
      <c r="D91" s="607"/>
      <c r="E91" s="607"/>
      <c r="F91" s="607"/>
      <c r="G91" s="607"/>
      <c r="H91" s="46"/>
    </row>
    <row r="92" spans="2:8" hidden="1" x14ac:dyDescent="0.2">
      <c r="B92" s="651" t="s">
        <v>568</v>
      </c>
      <c r="C92" s="652" t="s">
        <v>192</v>
      </c>
      <c r="D92" s="654"/>
      <c r="E92" s="654"/>
      <c r="F92" s="654"/>
      <c r="G92" s="655" t="e">
        <f>G89-G90</f>
        <v>#N/A</v>
      </c>
      <c r="H92" s="658"/>
    </row>
    <row r="93" spans="2:8" x14ac:dyDescent="0.2">
      <c r="B93" s="656"/>
      <c r="C93" s="656"/>
      <c r="D93" s="607"/>
      <c r="E93" s="607"/>
      <c r="F93" s="607"/>
      <c r="G93" s="607"/>
    </row>
    <row r="94" spans="2:8" x14ac:dyDescent="0.2">
      <c r="B94" s="651" t="s">
        <v>392</v>
      </c>
      <c r="C94" s="652"/>
      <c r="D94" s="652"/>
      <c r="E94" s="652"/>
      <c r="F94" s="652"/>
      <c r="G94" s="1009" t="s">
        <v>368</v>
      </c>
      <c r="H94" s="692" t="str">
        <f>IF(OR(G94="&lt;maak een keuze&gt;",G94="geen toeslag"),"","Let op! U dient een MKB toets in te vullen en mee te sturen met uw aanvraag, zie tabblad Uitleg begroting voor meer informatie")</f>
        <v/>
      </c>
    </row>
    <row r="95" spans="2:8" x14ac:dyDescent="0.2">
      <c r="B95" s="1071" t="s">
        <v>408</v>
      </c>
      <c r="C95" s="1072"/>
      <c r="D95" s="1072"/>
      <c r="E95" s="1072"/>
      <c r="F95" s="1073"/>
      <c r="G95" s="657">
        <f>IF(G94="&lt;maak een keuze&gt;","0%","25%")+IF(G94="Middelgrote bedrijven (10%)","10%",IF(G94="Kleine bedrijven (20%)","20%","0%"))</f>
        <v>0</v>
      </c>
      <c r="H95" s="853"/>
    </row>
    <row r="96" spans="2:8" x14ac:dyDescent="0.2">
      <c r="B96" s="651" t="s">
        <v>407</v>
      </c>
      <c r="C96" s="652"/>
      <c r="D96" s="652"/>
      <c r="E96" s="652"/>
      <c r="F96" s="652"/>
      <c r="G96" s="609">
        <f>ROUNDUP(G89*G95,0)</f>
        <v>0</v>
      </c>
      <c r="H96" s="607"/>
    </row>
    <row r="97" spans="2:8" ht="14.25" customHeight="1" x14ac:dyDescent="0.2">
      <c r="B97" s="1411" t="s">
        <v>136</v>
      </c>
      <c r="C97" s="1412"/>
      <c r="D97" s="1412"/>
      <c r="E97" s="1412"/>
      <c r="F97" s="1412"/>
      <c r="G97" s="1010">
        <v>0</v>
      </c>
      <c r="H97" s="607"/>
    </row>
    <row r="98" spans="2:8" ht="14.25" customHeight="1" x14ac:dyDescent="0.2">
      <c r="B98" s="653" t="s">
        <v>388</v>
      </c>
      <c r="C98" s="654"/>
      <c r="D98" s="654"/>
      <c r="E98" s="654"/>
      <c r="F98" s="654"/>
      <c r="G98" s="609">
        <f>ROUNDUP(G96-G97,0)</f>
        <v>0</v>
      </c>
      <c r="H98" s="614"/>
    </row>
    <row r="99" spans="2:8" ht="14.25" customHeight="1" x14ac:dyDescent="0.2">
      <c r="B99" s="697" t="s">
        <v>389</v>
      </c>
      <c r="C99" s="693"/>
      <c r="D99" s="698"/>
      <c r="E99" s="693"/>
      <c r="F99" s="661" t="str">
        <f>IF(H99&lt;=0,"Let op: Vergeet niet de door u gevraagde subsidie in te vullen! →",IF(H99&gt;G98,"LET OP: U vraagt meer dan de maximale subsidie aan!",IF(H99=G98,"","Let op: U vraagt minder dan de maximale subsidie aan")))</f>
        <v>Let op: Vergeet niet de door u gevraagde subsidie in te vullen! →</v>
      </c>
      <c r="G99" s="609">
        <f>IF(G96&gt;0,H99/(G98+G97)*G96,0)</f>
        <v>0</v>
      </c>
      <c r="H99" s="1011">
        <v>0</v>
      </c>
    </row>
    <row r="100" spans="2:8" x14ac:dyDescent="0.2">
      <c r="B100" s="31"/>
      <c r="C100" s="1455"/>
      <c r="D100" s="1455"/>
      <c r="E100" s="1455"/>
      <c r="F100" s="1455"/>
      <c r="G100" s="39"/>
    </row>
    <row r="101" spans="2:8" x14ac:dyDescent="0.2">
      <c r="B101" s="618" t="s">
        <v>569</v>
      </c>
      <c r="C101" s="25"/>
      <c r="D101" s="24"/>
      <c r="E101" s="25"/>
      <c r="F101" s="25"/>
      <c r="G101" s="35"/>
    </row>
    <row r="102" spans="2:8" ht="14.25" customHeight="1" thickBot="1" x14ac:dyDescent="0.25">
      <c r="B102" s="699"/>
      <c r="C102" s="700"/>
      <c r="D102" s="699"/>
      <c r="E102" s="700"/>
      <c r="F102" s="700"/>
      <c r="G102" s="702"/>
    </row>
    <row r="103" spans="2:8" ht="14.25" customHeight="1" x14ac:dyDescent="0.2">
      <c r="B103" s="664" t="s">
        <v>110</v>
      </c>
      <c r="C103" s="665" t="s">
        <v>501</v>
      </c>
      <c r="D103" s="666"/>
      <c r="E103" s="666"/>
      <c r="F103" s="667"/>
      <c r="G103" s="668">
        <f>G89</f>
        <v>0</v>
      </c>
    </row>
    <row r="104" spans="2:8" ht="28.5" customHeight="1" x14ac:dyDescent="0.2">
      <c r="B104" s="669" t="s">
        <v>504</v>
      </c>
      <c r="C104" s="1443" t="s">
        <v>507</v>
      </c>
      <c r="D104" s="1444"/>
      <c r="E104" s="1444"/>
      <c r="F104" s="1445"/>
      <c r="G104" s="1012">
        <v>0</v>
      </c>
    </row>
    <row r="105" spans="2:8" x14ac:dyDescent="0.2">
      <c r="B105" s="669" t="s">
        <v>111</v>
      </c>
      <c r="C105" s="670" t="s">
        <v>89</v>
      </c>
      <c r="D105" s="671"/>
      <c r="E105" s="671"/>
      <c r="F105" s="672"/>
      <c r="G105" s="673">
        <f>G97</f>
        <v>0</v>
      </c>
    </row>
    <row r="106" spans="2:8" x14ac:dyDescent="0.2">
      <c r="B106" s="669" t="s">
        <v>112</v>
      </c>
      <c r="C106" s="670" t="s">
        <v>199</v>
      </c>
      <c r="D106" s="671"/>
      <c r="E106" s="671"/>
      <c r="F106" s="672"/>
      <c r="G106" s="673">
        <f>G99</f>
        <v>0</v>
      </c>
    </row>
    <row r="107" spans="2:8" x14ac:dyDescent="0.2">
      <c r="B107" s="883" t="s">
        <v>505</v>
      </c>
      <c r="C107" s="896" t="s">
        <v>502</v>
      </c>
      <c r="D107" s="886"/>
      <c r="E107" s="886"/>
      <c r="F107" s="894"/>
      <c r="G107" s="884">
        <f>G103-G105-G106</f>
        <v>0</v>
      </c>
    </row>
    <row r="108" spans="2:8" ht="15" thickBot="1" x14ac:dyDescent="0.25">
      <c r="B108" s="674" t="s">
        <v>506</v>
      </c>
      <c r="C108" s="897" t="s">
        <v>503</v>
      </c>
      <c r="D108" s="676"/>
      <c r="E108" s="676"/>
      <c r="F108" s="895" t="s">
        <v>390</v>
      </c>
      <c r="G108" s="678">
        <f>G104</f>
        <v>0</v>
      </c>
    </row>
    <row r="109" spans="2:8" ht="14.25" customHeight="1" x14ac:dyDescent="0.2">
      <c r="B109" s="33"/>
      <c r="C109" s="33"/>
      <c r="D109" s="33"/>
      <c r="G109" s="38"/>
    </row>
    <row r="110" spans="2:8" ht="14.25" customHeight="1" x14ac:dyDescent="0.2">
      <c r="B110" s="618" t="s">
        <v>140</v>
      </c>
      <c r="C110" s="89"/>
      <c r="D110" s="89"/>
      <c r="E110" s="89"/>
      <c r="F110" s="89"/>
      <c r="G110" s="89"/>
    </row>
    <row r="111" spans="2:8" ht="14.25" customHeight="1" x14ac:dyDescent="0.2">
      <c r="B111" s="1456"/>
      <c r="C111" s="1457"/>
      <c r="D111" s="1457"/>
      <c r="E111" s="1457"/>
      <c r="F111" s="1457"/>
      <c r="G111" s="1458"/>
    </row>
    <row r="112" spans="2:8" ht="15" x14ac:dyDescent="0.2">
      <c r="B112" s="1449"/>
      <c r="C112" s="1450"/>
      <c r="D112" s="1450"/>
      <c r="E112" s="1450"/>
      <c r="F112" s="1450"/>
      <c r="G112" s="1451"/>
    </row>
    <row r="113" spans="2:7" ht="15" x14ac:dyDescent="0.2">
      <c r="B113" s="1449"/>
      <c r="C113" s="1450"/>
      <c r="D113" s="1450"/>
      <c r="E113" s="1450"/>
      <c r="F113" s="1450"/>
      <c r="G113" s="1451"/>
    </row>
    <row r="114" spans="2:7" ht="14.25" customHeight="1" x14ac:dyDescent="0.2">
      <c r="B114" s="1449"/>
      <c r="C114" s="1450"/>
      <c r="D114" s="1450"/>
      <c r="E114" s="1450"/>
      <c r="F114" s="1450"/>
      <c r="G114" s="1451"/>
    </row>
    <row r="115" spans="2:7" ht="14.25" customHeight="1" x14ac:dyDescent="0.2">
      <c r="B115" s="1449"/>
      <c r="C115" s="1450"/>
      <c r="D115" s="1450"/>
      <c r="E115" s="1450"/>
      <c r="F115" s="1450"/>
      <c r="G115" s="1451"/>
    </row>
    <row r="116" spans="2:7" ht="14.25" customHeight="1" x14ac:dyDescent="0.2">
      <c r="B116" s="1449"/>
      <c r="C116" s="1450"/>
      <c r="D116" s="1450"/>
      <c r="E116" s="1450"/>
      <c r="F116" s="1450"/>
      <c r="G116" s="1451"/>
    </row>
    <row r="117" spans="2:7" ht="15" x14ac:dyDescent="0.2">
      <c r="B117" s="1449"/>
      <c r="C117" s="1450"/>
      <c r="D117" s="1450"/>
      <c r="E117" s="1450"/>
      <c r="F117" s="1450"/>
      <c r="G117" s="1451"/>
    </row>
    <row r="118" spans="2:7" ht="15" x14ac:dyDescent="0.2">
      <c r="B118" s="1449"/>
      <c r="C118" s="1450"/>
      <c r="D118" s="1450"/>
      <c r="E118" s="1450"/>
      <c r="F118" s="1450"/>
      <c r="G118" s="1451"/>
    </row>
    <row r="119" spans="2:7" ht="14.25" customHeight="1" x14ac:dyDescent="0.2">
      <c r="B119" s="1449"/>
      <c r="C119" s="1450"/>
      <c r="D119" s="1450"/>
      <c r="E119" s="1450"/>
      <c r="F119" s="1450"/>
      <c r="G119" s="1451"/>
    </row>
    <row r="120" spans="2:7" ht="14.25" customHeight="1" x14ac:dyDescent="0.2">
      <c r="B120" s="1449"/>
      <c r="C120" s="1450"/>
      <c r="D120" s="1450"/>
      <c r="E120" s="1450"/>
      <c r="F120" s="1450"/>
      <c r="G120" s="1451"/>
    </row>
    <row r="121" spans="2:7" ht="14.25" customHeight="1" x14ac:dyDescent="0.2">
      <c r="B121" s="1449"/>
      <c r="C121" s="1450"/>
      <c r="D121" s="1450"/>
      <c r="E121" s="1450"/>
      <c r="F121" s="1450"/>
      <c r="G121" s="1451"/>
    </row>
    <row r="122" spans="2:7" ht="15" x14ac:dyDescent="0.2">
      <c r="B122" s="1449"/>
      <c r="C122" s="1450"/>
      <c r="D122" s="1450"/>
      <c r="E122" s="1450"/>
      <c r="F122" s="1450"/>
      <c r="G122" s="1451"/>
    </row>
    <row r="123" spans="2:7" ht="15" x14ac:dyDescent="0.2">
      <c r="B123" s="1449"/>
      <c r="C123" s="1450"/>
      <c r="D123" s="1450"/>
      <c r="E123" s="1450"/>
      <c r="F123" s="1450"/>
      <c r="G123" s="1451"/>
    </row>
    <row r="124" spans="2:7" ht="14.25" customHeight="1" x14ac:dyDescent="0.2">
      <c r="B124" s="1449"/>
      <c r="C124" s="1450"/>
      <c r="D124" s="1450"/>
      <c r="E124" s="1450"/>
      <c r="F124" s="1450"/>
      <c r="G124" s="1451"/>
    </row>
    <row r="125" spans="2:7" ht="14.25" customHeight="1" x14ac:dyDescent="0.2">
      <c r="B125" s="1449"/>
      <c r="C125" s="1450"/>
      <c r="D125" s="1450"/>
      <c r="E125" s="1450"/>
      <c r="F125" s="1450"/>
      <c r="G125" s="1451"/>
    </row>
    <row r="126" spans="2:7" ht="14.25" customHeight="1" x14ac:dyDescent="0.2">
      <c r="B126" s="1449"/>
      <c r="C126" s="1450"/>
      <c r="D126" s="1450"/>
      <c r="E126" s="1450"/>
      <c r="F126" s="1450"/>
      <c r="G126" s="1451"/>
    </row>
    <row r="127" spans="2:7" ht="15" x14ac:dyDescent="0.2">
      <c r="B127" s="1449"/>
      <c r="C127" s="1450"/>
      <c r="D127" s="1450"/>
      <c r="E127" s="1450"/>
      <c r="F127" s="1450"/>
      <c r="G127" s="1451"/>
    </row>
    <row r="128" spans="2:7" ht="15" x14ac:dyDescent="0.2">
      <c r="B128" s="1449"/>
      <c r="C128" s="1450"/>
      <c r="D128" s="1450"/>
      <c r="E128" s="1450"/>
      <c r="F128" s="1450"/>
      <c r="G128" s="1451"/>
    </row>
    <row r="129" spans="2:7" ht="14.25" customHeight="1" x14ac:dyDescent="0.2">
      <c r="B129" s="1449"/>
      <c r="C129" s="1450"/>
      <c r="D129" s="1450"/>
      <c r="E129" s="1450"/>
      <c r="F129" s="1450"/>
      <c r="G129" s="1451"/>
    </row>
    <row r="130" spans="2:7" ht="14.25" customHeight="1" x14ac:dyDescent="0.2">
      <c r="B130" s="1449"/>
      <c r="C130" s="1450"/>
      <c r="D130" s="1450"/>
      <c r="E130" s="1450"/>
      <c r="F130" s="1450"/>
      <c r="G130" s="1451"/>
    </row>
    <row r="131" spans="2:7" ht="14.25" customHeight="1" x14ac:dyDescent="0.2">
      <c r="B131" s="1449"/>
      <c r="C131" s="1450"/>
      <c r="D131" s="1450"/>
      <c r="E131" s="1450"/>
      <c r="F131" s="1450"/>
      <c r="G131" s="1451"/>
    </row>
    <row r="132" spans="2:7" ht="15" x14ac:dyDescent="0.2">
      <c r="B132" s="1449"/>
      <c r="C132" s="1450"/>
      <c r="D132" s="1450"/>
      <c r="E132" s="1450"/>
      <c r="F132" s="1450"/>
      <c r="G132" s="1451"/>
    </row>
    <row r="133" spans="2:7" ht="15" x14ac:dyDescent="0.2">
      <c r="B133" s="1449"/>
      <c r="C133" s="1450"/>
      <c r="D133" s="1450"/>
      <c r="E133" s="1450"/>
      <c r="F133" s="1450"/>
      <c r="G133" s="1451"/>
    </row>
    <row r="134" spans="2:7" ht="14.25" customHeight="1" x14ac:dyDescent="0.2">
      <c r="B134" s="1449"/>
      <c r="C134" s="1450"/>
      <c r="D134" s="1450"/>
      <c r="E134" s="1450"/>
      <c r="F134" s="1450"/>
      <c r="G134" s="1451"/>
    </row>
    <row r="135" spans="2:7" ht="14.25" customHeight="1" x14ac:dyDescent="0.2">
      <c r="B135" s="1449"/>
      <c r="C135" s="1450"/>
      <c r="D135" s="1450"/>
      <c r="E135" s="1450"/>
      <c r="F135" s="1450"/>
      <c r="G135" s="1451"/>
    </row>
    <row r="136" spans="2:7" ht="14.25" customHeight="1" x14ac:dyDescent="0.2">
      <c r="B136" s="1449"/>
      <c r="C136" s="1450"/>
      <c r="D136" s="1450"/>
      <c r="E136" s="1450"/>
      <c r="F136" s="1450"/>
      <c r="G136" s="1451"/>
    </row>
    <row r="137" spans="2:7" ht="15" x14ac:dyDescent="0.2">
      <c r="B137" s="1449"/>
      <c r="C137" s="1450"/>
      <c r="D137" s="1450"/>
      <c r="E137" s="1450"/>
      <c r="F137" s="1450"/>
      <c r="G137" s="1451"/>
    </row>
    <row r="138" spans="2:7" ht="15" x14ac:dyDescent="0.2">
      <c r="B138" s="1449"/>
      <c r="C138" s="1450"/>
      <c r="D138" s="1450"/>
      <c r="E138" s="1450"/>
      <c r="F138" s="1450"/>
      <c r="G138" s="1451"/>
    </row>
    <row r="139" spans="2:7" ht="14.25" customHeight="1" x14ac:dyDescent="0.2">
      <c r="B139" s="1449"/>
      <c r="C139" s="1450"/>
      <c r="D139" s="1450"/>
      <c r="E139" s="1450"/>
      <c r="F139" s="1450"/>
      <c r="G139" s="1451"/>
    </row>
    <row r="140" spans="2:7" ht="14.25" customHeight="1" x14ac:dyDescent="0.2">
      <c r="B140" s="1449"/>
      <c r="C140" s="1450"/>
      <c r="D140" s="1450"/>
      <c r="E140" s="1450"/>
      <c r="F140" s="1450"/>
      <c r="G140" s="1451"/>
    </row>
    <row r="141" spans="2:7" ht="14.25" customHeight="1" x14ac:dyDescent="0.2">
      <c r="B141" s="1449"/>
      <c r="C141" s="1450"/>
      <c r="D141" s="1450"/>
      <c r="E141" s="1450"/>
      <c r="F141" s="1450"/>
      <c r="G141" s="1451"/>
    </row>
    <row r="142" spans="2:7" ht="15" x14ac:dyDescent="0.2">
      <c r="B142" s="1449"/>
      <c r="C142" s="1450"/>
      <c r="D142" s="1450"/>
      <c r="E142" s="1450"/>
      <c r="F142" s="1450"/>
      <c r="G142" s="1451"/>
    </row>
    <row r="143" spans="2:7" ht="15" x14ac:dyDescent="0.2">
      <c r="B143" s="1449"/>
      <c r="C143" s="1450"/>
      <c r="D143" s="1450"/>
      <c r="E143" s="1450"/>
      <c r="F143" s="1450"/>
      <c r="G143" s="1451"/>
    </row>
    <row r="144" spans="2:7" ht="14.25" customHeight="1" x14ac:dyDescent="0.2">
      <c r="B144" s="1449"/>
      <c r="C144" s="1450"/>
      <c r="D144" s="1450"/>
      <c r="E144" s="1450"/>
      <c r="F144" s="1450"/>
      <c r="G144" s="1451"/>
    </row>
    <row r="145" spans="2:7" ht="14.25" customHeight="1" x14ac:dyDescent="0.2">
      <c r="B145" s="1449"/>
      <c r="C145" s="1450"/>
      <c r="D145" s="1450"/>
      <c r="E145" s="1450"/>
      <c r="F145" s="1450"/>
      <c r="G145" s="1451"/>
    </row>
    <row r="146" spans="2:7" ht="14.25" customHeight="1" x14ac:dyDescent="0.2">
      <c r="B146" s="1449"/>
      <c r="C146" s="1450"/>
      <c r="D146" s="1450"/>
      <c r="E146" s="1450"/>
      <c r="F146" s="1450"/>
      <c r="G146" s="1451"/>
    </row>
    <row r="147" spans="2:7" ht="15" x14ac:dyDescent="0.2">
      <c r="B147" s="1449"/>
      <c r="C147" s="1450"/>
      <c r="D147" s="1450"/>
      <c r="E147" s="1450"/>
      <c r="F147" s="1450"/>
      <c r="G147" s="1451"/>
    </row>
    <row r="148" spans="2:7" ht="15" x14ac:dyDescent="0.2">
      <c r="B148" s="1449"/>
      <c r="C148" s="1450"/>
      <c r="D148" s="1450"/>
      <c r="E148" s="1450"/>
      <c r="F148" s="1450"/>
      <c r="G148" s="1451"/>
    </row>
    <row r="149" spans="2:7" ht="14.25" customHeight="1" x14ac:dyDescent="0.2">
      <c r="B149" s="1449"/>
      <c r="C149" s="1450"/>
      <c r="D149" s="1450"/>
      <c r="E149" s="1450"/>
      <c r="F149" s="1450"/>
      <c r="G149" s="1451"/>
    </row>
    <row r="150" spans="2:7" ht="14.25" customHeight="1" x14ac:dyDescent="0.2">
      <c r="B150" s="1449"/>
      <c r="C150" s="1450"/>
      <c r="D150" s="1450"/>
      <c r="E150" s="1450"/>
      <c r="F150" s="1450"/>
      <c r="G150" s="1451"/>
    </row>
    <row r="151" spans="2:7" ht="14.25" customHeight="1" x14ac:dyDescent="0.2">
      <c r="B151" s="1449"/>
      <c r="C151" s="1450"/>
      <c r="D151" s="1450"/>
      <c r="E151" s="1450"/>
      <c r="F151" s="1450"/>
      <c r="G151" s="1451"/>
    </row>
    <row r="152" spans="2:7" ht="15" x14ac:dyDescent="0.2">
      <c r="B152" s="1449"/>
      <c r="C152" s="1450"/>
      <c r="D152" s="1450"/>
      <c r="E152" s="1450"/>
      <c r="F152" s="1450"/>
      <c r="G152" s="1451"/>
    </row>
    <row r="153" spans="2:7" ht="15" x14ac:dyDescent="0.2">
      <c r="B153" s="1449"/>
      <c r="C153" s="1450"/>
      <c r="D153" s="1450"/>
      <c r="E153" s="1450"/>
      <c r="F153" s="1450"/>
      <c r="G153" s="1451"/>
    </row>
    <row r="154" spans="2:7" ht="15" x14ac:dyDescent="0.2">
      <c r="B154" s="1449"/>
      <c r="C154" s="1450"/>
      <c r="D154" s="1450"/>
      <c r="E154" s="1450"/>
      <c r="F154" s="1450"/>
      <c r="G154" s="1451"/>
    </row>
    <row r="155" spans="2:7" ht="15" x14ac:dyDescent="0.2">
      <c r="B155" s="1449"/>
      <c r="C155" s="1450"/>
      <c r="D155" s="1450"/>
      <c r="E155" s="1450"/>
      <c r="F155" s="1450"/>
      <c r="G155" s="1451"/>
    </row>
    <row r="156" spans="2:7" ht="15" x14ac:dyDescent="0.2">
      <c r="B156" s="1449"/>
      <c r="C156" s="1450"/>
      <c r="D156" s="1450"/>
      <c r="E156" s="1450"/>
      <c r="F156" s="1450"/>
      <c r="G156" s="1451"/>
    </row>
    <row r="157" spans="2:7" ht="15" x14ac:dyDescent="0.2">
      <c r="B157" s="1449"/>
      <c r="C157" s="1450"/>
      <c r="D157" s="1450"/>
      <c r="E157" s="1450"/>
      <c r="F157" s="1450"/>
      <c r="G157" s="1451"/>
    </row>
    <row r="158" spans="2:7" ht="15" x14ac:dyDescent="0.2">
      <c r="B158" s="1452"/>
      <c r="C158" s="1453"/>
      <c r="D158" s="1453"/>
      <c r="E158" s="1453"/>
      <c r="F158" s="1453"/>
      <c r="G158" s="1454"/>
    </row>
    <row r="159" spans="2:7" ht="15" x14ac:dyDescent="0.2">
      <c r="B159" s="84"/>
      <c r="C159" s="84"/>
      <c r="D159" s="84"/>
      <c r="E159" s="84"/>
      <c r="F159" s="84"/>
      <c r="G159" s="84"/>
    </row>
    <row r="160" spans="2:7" ht="15" x14ac:dyDescent="0.2">
      <c r="B160" s="85"/>
      <c r="C160" s="85"/>
      <c r="D160" s="85"/>
      <c r="E160" s="85"/>
      <c r="F160" s="85"/>
      <c r="G160" s="85"/>
    </row>
    <row r="161" spans="2:7" ht="15" x14ac:dyDescent="0.2">
      <c r="B161" s="85"/>
      <c r="C161" s="85"/>
      <c r="D161" s="85"/>
      <c r="E161" s="85"/>
      <c r="F161" s="85"/>
      <c r="G161" s="85"/>
    </row>
    <row r="162" spans="2:7" x14ac:dyDescent="0.2">
      <c r="B162" s="86"/>
      <c r="C162" s="87"/>
      <c r="D162" s="87"/>
      <c r="E162" s="87"/>
      <c r="F162" s="87"/>
      <c r="G162" s="88"/>
    </row>
    <row r="163" spans="2:7" ht="15" x14ac:dyDescent="0.2">
      <c r="B163" s="53"/>
      <c r="C163" s="53"/>
      <c r="D163" s="53"/>
      <c r="E163" s="53"/>
      <c r="F163" s="53"/>
      <c r="G163" s="53"/>
    </row>
  </sheetData>
  <sheetProtection algorithmName="SHA-512" hashValue="fb4QAMlv4tAUk/rVzLvllUX8V3OyLLpZ95PhKpyr5O/SEGH8QtKGePsyLq6i5oN89p+zqqW04eS7Ud0pKXeC6A==" saltValue="JK6sa9mQ2PW4UK5yg3TPqA==" spinCount="100000" sheet="1" objects="1" scenarios="1" selectLockedCells="1"/>
  <mergeCells count="51">
    <mergeCell ref="B151:G151"/>
    <mergeCell ref="B152:G152"/>
    <mergeCell ref="B147:G147"/>
    <mergeCell ref="B148:G148"/>
    <mergeCell ref="B155:G155"/>
    <mergeCell ref="B156:G156"/>
    <mergeCell ref="B157:G157"/>
    <mergeCell ref="B158:G158"/>
    <mergeCell ref="B138:G138"/>
    <mergeCell ref="B139:G139"/>
    <mergeCell ref="B140:G140"/>
    <mergeCell ref="B141:G141"/>
    <mergeCell ref="B142:G142"/>
    <mergeCell ref="B154:G154"/>
    <mergeCell ref="B153:G153"/>
    <mergeCell ref="B146:G146"/>
    <mergeCell ref="B143:G143"/>
    <mergeCell ref="B144:G144"/>
    <mergeCell ref="B149:G149"/>
    <mergeCell ref="B150:G150"/>
    <mergeCell ref="B145:G145"/>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18:G118"/>
    <mergeCell ref="B119:G119"/>
    <mergeCell ref="B120:G120"/>
    <mergeCell ref="B121:G121"/>
    <mergeCell ref="B122:G122"/>
    <mergeCell ref="B113:G113"/>
    <mergeCell ref="B114:G114"/>
    <mergeCell ref="B115:G115"/>
    <mergeCell ref="B116:G116"/>
    <mergeCell ref="B117:G117"/>
    <mergeCell ref="B97:F97"/>
    <mergeCell ref="C100:F100"/>
    <mergeCell ref="C104:F104"/>
    <mergeCell ref="B111:G111"/>
    <mergeCell ref="B112:G112"/>
  </mergeCells>
  <conditionalFormatting sqref="H99">
    <cfRule type="cellIs" dxfId="13" priority="1" stopIfTrue="1" operator="lessThan">
      <formula>1</formula>
    </cfRule>
  </conditionalFormatting>
  <dataValidations count="3">
    <dataValidation type="list" allowBlank="1" showInputMessage="1" showErrorMessage="1" prompt="Geef aan of de deelnemer voor dit project BTW-plichtig of -vrijgesteld is; BTW-plichtig: voer de kosten op excl. BTW; BTW-vrijgesteld: voer de kosten op incl. BTW." sqref="E9" xr:uid="{00000000-0002-0000-3E00-000000000000}">
      <formula1>BTW</formula1>
    </dataValidation>
    <dataValidation type="list" allowBlank="1" showInputMessage="1" showErrorMessage="1" sqref="G94" xr:uid="{00000000-0002-0000-3E00-000001000000}">
      <formula1>Opslag</formula1>
    </dataValidation>
    <dataValidation type="list" allowBlank="1" showInputMessage="1" showErrorMessage="1" sqref="E10" xr:uid="{00000000-0002-0000-3E00-000002000000}">
      <formula1>InfraKeuze</formula1>
    </dataValidation>
  </dataValidations>
  <hyperlinks>
    <hyperlink ref="B95" location="Subsidiepercentages!Afdrukbereik" display="Maximaal subsidiepercentage (voor informatie, zie tabblad 'Subsidiepercentages')" xr:uid="{00000000-0004-0000-3E00-000000000000}"/>
    <hyperlink ref="B9" location="'Uitleg Test en Expirimenteer'!A1" display="BTW (voor informatie, zie tabblad 'Uitleg Test en Expirimenteer')" xr:uid="{00000000-0004-0000-3E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1" max="14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12">
    <tabColor rgb="FF7030A0"/>
  </sheetPr>
  <dimension ref="A1:Q127"/>
  <sheetViews>
    <sheetView zoomScale="90" zoomScaleNormal="90" workbookViewId="0">
      <selection activeCell="E14" sqref="E14"/>
    </sheetView>
  </sheetViews>
  <sheetFormatPr defaultRowHeight="12.75" x14ac:dyDescent="0.2"/>
  <cols>
    <col min="1" max="1" width="61" bestFit="1" customWidth="1"/>
    <col min="2" max="2" width="20.7109375" customWidth="1"/>
    <col min="4" max="4" width="67.7109375" customWidth="1"/>
    <col min="6" max="6" width="34.42578125" customWidth="1"/>
    <col min="9" max="9" width="83.7109375" bestFit="1" customWidth="1"/>
    <col min="10" max="10" width="51.28515625" customWidth="1"/>
    <col min="11" max="11" width="14.42578125" customWidth="1"/>
    <col min="12" max="12" width="13.140625" customWidth="1"/>
    <col min="13" max="13" width="9.140625" style="811"/>
    <col min="14" max="14" width="21.7109375" customWidth="1"/>
  </cols>
  <sheetData>
    <row r="1" spans="1:17" x14ac:dyDescent="0.2">
      <c r="A1" s="275" t="s">
        <v>362</v>
      </c>
      <c r="B1" s="541"/>
      <c r="C1" s="542"/>
      <c r="D1" s="542"/>
      <c r="E1" s="542"/>
      <c r="F1" s="542"/>
      <c r="I1" s="4" t="s">
        <v>491</v>
      </c>
    </row>
    <row r="2" spans="1:17" ht="13.5" thickBot="1" x14ac:dyDescent="0.25">
      <c r="A2" s="156" t="s">
        <v>393</v>
      </c>
      <c r="D2" s="70" t="s">
        <v>195</v>
      </c>
      <c r="F2" s="70" t="s">
        <v>366</v>
      </c>
      <c r="H2" t="s">
        <v>741</v>
      </c>
      <c r="I2" s="155" t="s">
        <v>485</v>
      </c>
      <c r="J2" s="4" t="s">
        <v>488</v>
      </c>
      <c r="K2" s="595" t="s">
        <v>642</v>
      </c>
      <c r="L2" s="1168" t="s">
        <v>651</v>
      </c>
      <c r="M2"/>
      <c r="O2" s="1080" t="s">
        <v>577</v>
      </c>
      <c r="P2" s="4"/>
      <c r="Q2" s="4"/>
    </row>
    <row r="3" spans="1:17" x14ac:dyDescent="0.2">
      <c r="A3" s="59" t="s">
        <v>368</v>
      </c>
      <c r="D3" s="71" t="s">
        <v>368</v>
      </c>
      <c r="E3" s="71"/>
      <c r="F3" s="587" t="e">
        <f t="array" ref="F3">LOOKUP("zzzzz",CHOOSE({1;2},0,INDEX(Project!B:B,SMALL(IF(Project!$B$24:$B$39&lt;&gt;"",ROW(Project!$B$24:$B$39)),ROWS(Lijsten!$F$3:F3)))))</f>
        <v>#N/A</v>
      </c>
      <c r="H3" t="b">
        <f>MATCH(PilotLijst[[#This Row],[Thema]],$A$75:$A$85,0)&gt;0</f>
        <v>1</v>
      </c>
      <c r="I3" s="71" t="s">
        <v>652</v>
      </c>
      <c r="J3" s="1263" t="s">
        <v>368</v>
      </c>
      <c r="K3" s="1264"/>
      <c r="L3" s="1168" t="str">
        <f>PilotLijst[[#This Row],[Thema]]&amp;PilotLijst[[#This Row],[PilotKeuze]]</f>
        <v>Energie efficiëntie anders dan in gebouwen (AGVV artikel 25 en 38)&lt;maak een keuze&gt;</v>
      </c>
      <c r="M3"/>
      <c r="O3" s="1088" t="e" cm="1">
        <f t="array" aca="1" ref="O3" ca="1">OFFSET(Lijsten!$J$2,MATCH(Project!$B$16,Lijsten!$I$3:$I$28,0),0,COUNTIF(Lijsten!$I$3:$I$28,Project!$B$16),1)</f>
        <v>#N/A</v>
      </c>
      <c r="P3" s="595"/>
      <c r="Q3" s="595"/>
    </row>
    <row r="4" spans="1:17" x14ac:dyDescent="0.2">
      <c r="A4" s="1096" t="s">
        <v>396</v>
      </c>
      <c r="B4" s="1099">
        <v>0</v>
      </c>
      <c r="D4" s="71" t="s">
        <v>302</v>
      </c>
      <c r="E4" s="71"/>
      <c r="F4" s="588" t="str">
        <f t="array" ref="F4">LOOKUP("zzzzz",CHOOSE({1;2},"",INDEX(Project!B:B,SMALL(IF(Project!$B$24:$B$39&lt;&gt;"",ROW(Project!$B$24:$B$39)),ROWS(Lijsten!$F$3:F4)))))</f>
        <v/>
      </c>
      <c r="H4" t="b">
        <f>MATCH(PilotLijst[[#This Row],[Thema]],$A$75:$A$85,0)&gt;0</f>
        <v>1</v>
      </c>
      <c r="I4" s="71" t="s">
        <v>652</v>
      </c>
      <c r="J4" s="1265" t="s">
        <v>477</v>
      </c>
      <c r="K4" s="1266">
        <v>0.25</v>
      </c>
      <c r="L4" s="1168" t="str">
        <f>PilotLijst[[#This Row],[Thema]]&amp;PilotLijst[[#This Row],[PilotKeuze]]</f>
        <v>Energie efficiëntie anders dan in gebouwen (AGVV artikel 25 en 38)Experimentele ontwikkeling, pilotproject (AGVV artikel 25)</v>
      </c>
      <c r="M4"/>
      <c r="N4" s="1088"/>
      <c r="O4" s="811"/>
      <c r="P4" s="595"/>
      <c r="Q4" s="856"/>
    </row>
    <row r="5" spans="1:17" x14ac:dyDescent="0.2">
      <c r="A5" s="1097" t="s">
        <v>395</v>
      </c>
      <c r="B5" s="1100">
        <v>0.2</v>
      </c>
      <c r="D5" s="71" t="s">
        <v>303</v>
      </c>
      <c r="E5" s="71"/>
      <c r="F5" s="588" t="str">
        <f t="array" ref="F5">LOOKUP("zzzzz",CHOOSE({1;2},"",INDEX(Project!B:B,SMALL(IF(Project!$B$24:$B$39&lt;&gt;"",ROW(Project!$B$24:$B$39)),ROWS(Lijsten!$F$3:F5)))))</f>
        <v/>
      </c>
      <c r="H5" t="b">
        <f>MATCH(PilotLijst[[#This Row],[Thema]],$A$75:$A$85,0)&gt;0</f>
        <v>1</v>
      </c>
      <c r="I5" s="71" t="s">
        <v>652</v>
      </c>
      <c r="J5" s="1267" t="s">
        <v>484</v>
      </c>
      <c r="K5" s="1268">
        <v>0.8</v>
      </c>
      <c r="L5" s="1168" t="str">
        <f>PilotLijst[[#This Row],[Thema]]&amp;PilotLijst[[#This Row],[PilotKeuze]]</f>
        <v>Energie efficiëntie anders dan in gebouwen (AGVV artikel 25 en 38)Experimentele ontwikkeling, niet-economische activiteiten van onderzoeksorganisaties (AGVV artikel 25)</v>
      </c>
      <c r="M5"/>
      <c r="N5" s="1088"/>
      <c r="O5" s="811"/>
      <c r="P5" s="595"/>
      <c r="Q5" s="856"/>
    </row>
    <row r="6" spans="1:17" x14ac:dyDescent="0.2">
      <c r="A6" s="1098" t="s">
        <v>394</v>
      </c>
      <c r="B6" s="1101">
        <v>0.1</v>
      </c>
      <c r="E6" s="71"/>
      <c r="F6" s="588" t="str">
        <f t="array" ref="F6">LOOKUP("zzzzz",CHOOSE({1;2},"",INDEX(Project!B:B,SMALL(IF(Project!$B$24:$B$39&lt;&gt;"",ROW(Project!$B$24:$B$39)),ROWS(Lijsten!$F$3:F6)))))</f>
        <v/>
      </c>
      <c r="H6" t="b">
        <f>MATCH(PilotLijst[[#This Row],[Thema]],$A$75:$A$85,0)&gt;0</f>
        <v>1</v>
      </c>
      <c r="I6" s="71" t="s">
        <v>653</v>
      </c>
      <c r="J6" s="1263" t="s">
        <v>368</v>
      </c>
      <c r="K6" s="1264"/>
      <c r="L6" s="1168" t="str">
        <f>PilotLijst[[#This Row],[Thema]]&amp;PilotLijst[[#This Row],[PilotKeuze]]</f>
        <v>Bevordering van energie uit hernieuwbare bronnen (AGVV artikel 25 en 41)&lt;maak een keuze&gt;</v>
      </c>
      <c r="M6"/>
      <c r="N6" s="1088"/>
      <c r="O6" s="595"/>
      <c r="P6" s="595"/>
      <c r="Q6" s="856"/>
    </row>
    <row r="7" spans="1:17" x14ac:dyDescent="0.2">
      <c r="A7" s="857"/>
      <c r="B7" s="59"/>
      <c r="D7" s="70" t="s">
        <v>196</v>
      </c>
      <c r="E7" s="71"/>
      <c r="F7" s="588" t="str">
        <f t="array" ref="F7">LOOKUP("zzzzz",CHOOSE({1;2},"",INDEX(Project!B:B,SMALL(IF(Project!$B$24:$B$39&lt;&gt;"",ROW(Project!$B$24:$B$39)),ROWS(Lijsten!$F$3:F7)))))</f>
        <v/>
      </c>
      <c r="H7" t="b">
        <f>MATCH(PilotLijst[[#This Row],[Thema]],$A$75:$A$85,0)&gt;0</f>
        <v>1</v>
      </c>
      <c r="I7" s="71" t="s">
        <v>653</v>
      </c>
      <c r="J7" s="1265" t="s">
        <v>477</v>
      </c>
      <c r="K7" s="1266">
        <v>0.25</v>
      </c>
      <c r="L7" s="1168" t="str">
        <f>PilotLijst[[#This Row],[Thema]]&amp;PilotLijst[[#This Row],[PilotKeuze]]</f>
        <v>Bevordering van energie uit hernieuwbare bronnen (AGVV artikel 25 en 41)Experimentele ontwikkeling, pilotproject (AGVV artikel 25)</v>
      </c>
      <c r="M7"/>
      <c r="N7" s="1088"/>
      <c r="O7" s="595"/>
      <c r="P7" s="595"/>
      <c r="Q7" s="856"/>
    </row>
    <row r="8" spans="1:17" x14ac:dyDescent="0.2">
      <c r="A8" s="857"/>
      <c r="B8" s="59"/>
      <c r="D8" s="71" t="s">
        <v>368</v>
      </c>
      <c r="F8" s="588" t="str">
        <f t="array" ref="F8">LOOKUP("zzzzz",CHOOSE({1;2},"",INDEX(Project!B:B,SMALL(IF(Project!$B$24:$B$39&lt;&gt;"",ROW(Project!$B$24:$B$39)),ROWS(Lijsten!$F$3:F8)))))</f>
        <v/>
      </c>
      <c r="H8" t="b">
        <f>MATCH(PilotLijst[[#This Row],[Thema]],$A$75:$A$85,0)&gt;0</f>
        <v>1</v>
      </c>
      <c r="I8" s="71" t="s">
        <v>653</v>
      </c>
      <c r="J8" s="1267" t="s">
        <v>484</v>
      </c>
      <c r="K8" s="1268">
        <v>0.8</v>
      </c>
      <c r="L8" s="1168" t="str">
        <f>PilotLijst[[#This Row],[Thema]]&amp;PilotLijst[[#This Row],[PilotKeuze]]</f>
        <v>Bevordering van energie uit hernieuwbare bronnen (AGVV artikel 25 en 41)Experimentele ontwikkeling, niet-economische activiteiten van onderzoeksorganisaties (AGVV artikel 25)</v>
      </c>
      <c r="M8"/>
      <c r="N8" s="1088"/>
      <c r="O8" s="595"/>
      <c r="P8" s="595"/>
      <c r="Q8" s="856"/>
    </row>
    <row r="9" spans="1:17" ht="12.75" customHeight="1" x14ac:dyDescent="0.2">
      <c r="A9" s="857"/>
      <c r="B9" s="858"/>
      <c r="D9" s="71" t="s">
        <v>113</v>
      </c>
      <c r="F9" s="588" t="str">
        <f t="array" ref="F9">LOOKUP("zzzzz",CHOOSE({1;2},"",INDEX(Project!B:B,SMALL(IF(Project!$B$24:$B$39&lt;&gt;"",ROW(Project!$B$24:$B$39)),ROWS(Lijsten!$F$3:F9)))))</f>
        <v/>
      </c>
      <c r="H9" t="b">
        <f>MATCH(PilotLijst[[#This Row],[Thema]],$A$75:$A$85,0)&gt;0</f>
        <v>1</v>
      </c>
      <c r="I9" s="71" t="s">
        <v>476</v>
      </c>
      <c r="J9" s="1263" t="s">
        <v>368</v>
      </c>
      <c r="K9" s="1264"/>
      <c r="L9" s="1168" t="str">
        <f>PilotLijst[[#This Row],[Thema]]&amp;PilotLijst[[#This Row],[PilotKeuze]]</f>
        <v>Flexibilisering van het energiesysteem (alleen pilots; AGVV artikel 25)&lt;maak een keuze&gt;</v>
      </c>
      <c r="M9"/>
      <c r="N9" s="966"/>
      <c r="O9" s="595"/>
      <c r="P9" s="595"/>
      <c r="Q9" s="856"/>
    </row>
    <row r="10" spans="1:17" x14ac:dyDescent="0.2">
      <c r="A10" s="857"/>
      <c r="B10" s="858"/>
      <c r="D10" s="71" t="s">
        <v>114</v>
      </c>
      <c r="F10" s="588" t="str">
        <f t="array" ref="F10">LOOKUP("zzzzz",CHOOSE({1;2},"",INDEX(Project!B:B,SMALL(IF(Project!$B$24:$B$39&lt;&gt;"",ROW(Project!$B$24:$B$39)),ROWS(Lijsten!$F$3:F10)))))</f>
        <v/>
      </c>
      <c r="H10" t="b">
        <f>MATCH(PilotLijst[[#This Row],[Thema]],$A$75:$A$85,0)&gt;0</f>
        <v>1</v>
      </c>
      <c r="I10" s="71" t="s">
        <v>476</v>
      </c>
      <c r="J10" s="1269" t="s">
        <v>477</v>
      </c>
      <c r="K10" s="1270">
        <v>0.25</v>
      </c>
      <c r="L10" s="1168" t="str">
        <f>PilotLijst[[#This Row],[Thema]]&amp;PilotLijst[[#This Row],[PilotKeuze]]</f>
        <v>Flexibilisering van het energiesysteem (alleen pilots; AGVV artikel 25)Experimentele ontwikkeling, pilotproject (AGVV artikel 25)</v>
      </c>
      <c r="M10"/>
      <c r="N10" s="966"/>
      <c r="O10" s="595"/>
      <c r="P10" s="595"/>
      <c r="Q10" s="856"/>
    </row>
    <row r="11" spans="1:17" ht="12.75" customHeight="1" x14ac:dyDescent="0.2">
      <c r="B11" s="1091"/>
      <c r="D11" s="71" t="s">
        <v>544</v>
      </c>
      <c r="F11" s="588" t="str">
        <f t="array" ref="F11">LOOKUP("zzzzz",CHOOSE({1;2},"",INDEX(Project!B:B,SMALL(IF(Project!$B$24:$B$39&lt;&gt;"",ROW(Project!$B$24:$B$39)),ROWS(Lijsten!$F$3:F11)))))</f>
        <v/>
      </c>
      <c r="H11" t="b">
        <f>MATCH(PilotLijst[[#This Row],[Thema]],$A$75:$A$85,0)&gt;0</f>
        <v>1</v>
      </c>
      <c r="I11" s="71" t="s">
        <v>476</v>
      </c>
      <c r="J11" s="695" t="s">
        <v>484</v>
      </c>
      <c r="K11" s="1166">
        <v>0.8</v>
      </c>
      <c r="L11" s="1168" t="str">
        <f>PilotLijst[[#This Row],[Thema]]&amp;PilotLijst[[#This Row],[PilotKeuze]]</f>
        <v>Flexibilisering van het energiesysteem (alleen pilots; AGVV artikel 25)Experimentele ontwikkeling, niet-economische activiteiten van onderzoeksorganisaties (AGVV artikel 25)</v>
      </c>
      <c r="M11"/>
      <c r="N11" s="966"/>
      <c r="O11" s="595"/>
      <c r="P11" s="595"/>
      <c r="Q11" s="856"/>
    </row>
    <row r="12" spans="1:17" x14ac:dyDescent="0.2">
      <c r="A12" s="1091" t="s">
        <v>494</v>
      </c>
      <c r="B12" s="1091"/>
      <c r="F12" s="588" t="str">
        <f t="array" ref="F12">LOOKUP("zzzzz",CHOOSE({1;2},"",INDEX(Project!B:B,SMALL(IF(Project!$B$24:$B$39&lt;&gt;"",ROW(Project!$B$24:$B$39)),ROWS(Lijsten!$F$3:F12)))))</f>
        <v/>
      </c>
      <c r="H12" t="b">
        <f>MATCH(PilotLijst[[#This Row],[Thema]],$A$75:$A$85,0)&gt;0</f>
        <v>1</v>
      </c>
      <c r="I12" s="71" t="s">
        <v>645</v>
      </c>
      <c r="J12" s="1271" t="s">
        <v>487</v>
      </c>
      <c r="K12" s="1272"/>
      <c r="L12" s="1168" t="str">
        <f>PilotLijst[[#This Row],[Thema]]&amp;PilotLijst[[#This Row],[PilotKeuze]]</f>
        <v>Lokale infrastructuur (AGVV artikel 46 en 56)Geen Pilot mogelijk bij dit thema</v>
      </c>
      <c r="M12"/>
      <c r="N12" s="966"/>
    </row>
    <row r="13" spans="1:17" x14ac:dyDescent="0.2">
      <c r="A13" s="1102" t="s">
        <v>165</v>
      </c>
      <c r="B13" s="1103"/>
      <c r="F13" s="588" t="str">
        <f t="array" ref="F13">LOOKUP("zzzzz",CHOOSE({1;2},"",INDEX(Project!B:B,SMALL(IF(Project!$B$24:$B$39&lt;&gt;"",ROW(Project!$B$24:$B$39)),ROWS(Lijsten!$F$3:F13)))))</f>
        <v/>
      </c>
      <c r="H13" t="b">
        <f>MATCH(PilotLijst[[#This Row],[Thema]],$A$75:$A$85,0)&gt;0</f>
        <v>1</v>
      </c>
      <c r="I13" s="71" t="s">
        <v>659</v>
      </c>
      <c r="J13" s="1263" t="s">
        <v>368</v>
      </c>
      <c r="K13" s="1264"/>
      <c r="L13" s="1168" t="str">
        <f>PilotLijst[[#This Row],[Thema]]&amp;PilotLijst[[#This Row],[PilotKeuze]]</f>
        <v>Circulaire economie (AGVV artikel 25 en 47)&lt;maak een keuze&gt;</v>
      </c>
      <c r="M13"/>
      <c r="N13" s="966"/>
    </row>
    <row r="14" spans="1:17" x14ac:dyDescent="0.2">
      <c r="A14" s="1104" t="s">
        <v>368</v>
      </c>
      <c r="B14" s="1105" t="s">
        <v>166</v>
      </c>
      <c r="D14" s="608" t="s">
        <v>549</v>
      </c>
      <c r="F14" s="588" t="str">
        <f t="array" ref="F14">LOOKUP("zzzzz",CHOOSE({1;2},"",INDEX(Project!B:B,SMALL(IF(Project!$B$24:$B$39&lt;&gt;"",ROW(Project!$B$24:$B$39)),ROWS(Lijsten!$F$3:F14)))))</f>
        <v/>
      </c>
      <c r="H14" t="b">
        <f>MATCH(PilotLijst[[#This Row],[Thema]],$A$75:$A$85,0)&gt;0</f>
        <v>1</v>
      </c>
      <c r="I14" s="71" t="s">
        <v>659</v>
      </c>
      <c r="J14" s="1265" t="s">
        <v>477</v>
      </c>
      <c r="K14" s="1266">
        <v>0.25</v>
      </c>
      <c r="L14" s="1168" t="str">
        <f>PilotLijst[[#This Row],[Thema]]&amp;PilotLijst[[#This Row],[PilotKeuze]]</f>
        <v>Circulaire economie (AGVV artikel 25 en 47)Experimentele ontwikkeling, pilotproject (AGVV artikel 25)</v>
      </c>
      <c r="M14"/>
      <c r="N14" s="811"/>
    </row>
    <row r="15" spans="1:17" x14ac:dyDescent="0.2">
      <c r="A15" s="1106" t="s">
        <v>364</v>
      </c>
      <c r="B15" s="1107" t="s">
        <v>264</v>
      </c>
      <c r="D15" s="1059">
        <v>3000000</v>
      </c>
      <c r="F15" s="588" t="str">
        <f t="array" ref="F15">LOOKUP("zzzzz",CHOOSE({1;2},"",INDEX(Project!B:B,SMALL(IF(Project!$B$24:$B$39&lt;&gt;"",ROW(Project!$B$24:$B$39)),ROWS(Lijsten!$F$3:F15)))))</f>
        <v/>
      </c>
      <c r="H15" t="b">
        <f>MATCH(PilotLijst[[#This Row],[Thema]],$A$75:$A$85,0)&gt;0</f>
        <v>1</v>
      </c>
      <c r="I15" s="71" t="s">
        <v>659</v>
      </c>
      <c r="J15" s="1267" t="s">
        <v>484</v>
      </c>
      <c r="K15" s="1268">
        <v>0.8</v>
      </c>
      <c r="L15" s="1168" t="str">
        <f>PilotLijst[[#This Row],[Thema]]&amp;PilotLijst[[#This Row],[PilotKeuze]]</f>
        <v>Circulaire economie (AGVV artikel 25 en 47)Experimentele ontwikkeling, niet-economische activiteiten van onderzoeksorganisaties (AGVV artikel 25)</v>
      </c>
      <c r="M15"/>
      <c r="N15" s="966"/>
    </row>
    <row r="16" spans="1:17" x14ac:dyDescent="0.2">
      <c r="A16" s="1106" t="s">
        <v>365</v>
      </c>
      <c r="B16" s="1107" t="s">
        <v>264</v>
      </c>
      <c r="D16" s="608" t="s">
        <v>550</v>
      </c>
      <c r="F16" s="588" t="str">
        <f t="array" ref="F16">LOOKUP("zzzzz",CHOOSE({1;2},"",INDEX(Project!B:B,SMALL(IF(Project!$B$24:$B$39&lt;&gt;"",ROW(Project!$B$24:$B$39)),ROWS(Lijsten!$F$3:F16)))))</f>
        <v/>
      </c>
      <c r="H16" t="b">
        <f>MATCH(PilotLijst[[#This Row],[Thema]],$A$75:$A$85,0)&gt;0</f>
        <v>1</v>
      </c>
      <c r="I16" s="71" t="s">
        <v>637</v>
      </c>
      <c r="J16" s="1263" t="s">
        <v>368</v>
      </c>
      <c r="K16" s="1264"/>
      <c r="L16" s="1168" t="str">
        <f>PilotLijst[[#This Row],[Thema]]&amp;PilotLijst[[#This Row],[PilotKeuze]]</f>
        <v>CC(U)S - Carbon Capture, Utilisation and Storage (AGVV artikel 25, 36 en 47)&lt;maak een keuze&gt;</v>
      </c>
      <c r="M16"/>
      <c r="N16" s="966"/>
    </row>
    <row r="17" spans="1:15" x14ac:dyDescent="0.2">
      <c r="A17" s="1106" t="s">
        <v>299</v>
      </c>
      <c r="B17" s="1107" t="s">
        <v>149</v>
      </c>
      <c r="D17" s="1059">
        <v>30000000</v>
      </c>
      <c r="F17" s="588" t="str">
        <f t="array" ref="F17">LOOKUP("zzzzz",CHOOSE({1;2},"",INDEX(Project!B:B,SMALL(IF(Project!$B$24:$B$39&lt;&gt;"",ROW(Project!$B$24:$B$39)),ROWS(Lijsten!$F$3:F17)))))</f>
        <v/>
      </c>
      <c r="H17" t="b">
        <f>MATCH(PilotLijst[[#This Row],[Thema]],$A$75:$A$85,0)&gt;0</f>
        <v>1</v>
      </c>
      <c r="I17" s="71" t="s">
        <v>637</v>
      </c>
      <c r="J17" s="1265" t="s">
        <v>477</v>
      </c>
      <c r="K17" s="1266">
        <v>0.25</v>
      </c>
      <c r="L17" s="1168" t="str">
        <f>PilotLijst[[#This Row],[Thema]]&amp;PilotLijst[[#This Row],[PilotKeuze]]</f>
        <v>CC(U)S - Carbon Capture, Utilisation and Storage (AGVV artikel 25, 36 en 47)Experimentele ontwikkeling, pilotproject (AGVV artikel 25)</v>
      </c>
      <c r="M17"/>
      <c r="N17" s="811"/>
    </row>
    <row r="18" spans="1:15" x14ac:dyDescent="0.2">
      <c r="A18" s="1106" t="s">
        <v>300</v>
      </c>
      <c r="B18" s="1107" t="s">
        <v>149</v>
      </c>
      <c r="D18" s="1059">
        <v>25000000</v>
      </c>
      <c r="F18" s="588" t="str">
        <f t="array" ref="F18">LOOKUP("zzzzz",CHOOSE({1;2},"",INDEX(Project!B:B,SMALL(IF(Project!$B$24:$B$39&lt;&gt;"",ROW(Project!$B$24:$B$39)),ROWS(Lijsten!$F$3:F18)))))</f>
        <v/>
      </c>
      <c r="H18" t="b">
        <f>MATCH(PilotLijst[[#This Row],[Thema]],$A$75:$A$85,0)&gt;0</f>
        <v>1</v>
      </c>
      <c r="I18" s="71" t="s">
        <v>637</v>
      </c>
      <c r="J18" s="1267" t="s">
        <v>484</v>
      </c>
      <c r="K18" s="1268">
        <v>0.8</v>
      </c>
      <c r="L18" s="1168" t="str">
        <f>PilotLijst[[#This Row],[Thema]]&amp;PilotLijst[[#This Row],[PilotKeuze]]</f>
        <v>CC(U)S - Carbon Capture, Utilisation and Storage (AGVV artikel 25, 36 en 47)Experimentele ontwikkeling, niet-economische activiteiten van onderzoeksorganisaties (AGVV artikel 25)</v>
      </c>
      <c r="M18"/>
      <c r="N18" s="811"/>
    </row>
    <row r="19" spans="1:15" ht="13.5" thickBot="1" x14ac:dyDescent="0.25">
      <c r="A19" s="1106" t="s">
        <v>301</v>
      </c>
      <c r="B19" s="1107" t="s">
        <v>149</v>
      </c>
      <c r="D19" s="1095" t="e">
        <f ca="1">Financiering!I18/Financiering!M18</f>
        <v>#DIV/0!</v>
      </c>
      <c r="F19" s="589" t="str">
        <f t="array" ref="F19">LOOKUP("zzzzz",CHOOSE({1;2},"",INDEX(Project!B:B,SMALL(IF(Project!$B$24:$B$39&lt;&gt;"",ROW(Project!$B$24:$B$39)),ROWS(Lijsten!$F$3:F19)))))</f>
        <v/>
      </c>
      <c r="H19" t="b">
        <f>MATCH(PilotLijst[[#This Row],[Thema]],$A$75:$A$85,0)&gt;0</f>
        <v>1</v>
      </c>
      <c r="I19" s="71" t="s">
        <v>784</v>
      </c>
      <c r="J19" s="1263" t="s">
        <v>368</v>
      </c>
      <c r="K19" s="1264"/>
      <c r="L19" s="1168" t="str">
        <f>PilotLijst[[#This Row],[Thema]]&amp;PilotLijst[[#This Row],[PilotKeuze]]</f>
        <v>Aardgasloze gebouwde omgeving (AGVV artikel 25, 38bis, 41, 46 en 56)&lt;maak een keuze&gt;</v>
      </c>
      <c r="M19"/>
      <c r="N19" s="811"/>
    </row>
    <row r="20" spans="1:15" x14ac:dyDescent="0.2">
      <c r="A20" s="1106" t="s">
        <v>265</v>
      </c>
      <c r="B20" s="1107" t="s">
        <v>264</v>
      </c>
      <c r="D20" s="1095" t="e">
        <f ca="1">IF($D$19&gt;50%,$D$18,IF(AND(Project!$B$16=$A$83,OR(Financiering!$S$18&gt;0,Financiering!$U$18&gt;0)),$D$17,$D$18))</f>
        <v>#DIV/0!</v>
      </c>
      <c r="F20" s="590"/>
      <c r="H20" t="b">
        <f>MATCH(PilotLijst[[#This Row],[Thema]],$A$75:$A$85,0)&gt;0</f>
        <v>1</v>
      </c>
      <c r="I20" s="71" t="s">
        <v>784</v>
      </c>
      <c r="J20" s="1265" t="s">
        <v>477</v>
      </c>
      <c r="K20" s="1266">
        <v>0.25</v>
      </c>
      <c r="L20" s="1168" t="str">
        <f>PilotLijst[[#This Row],[Thema]]&amp;PilotLijst[[#This Row],[PilotKeuze]]</f>
        <v>Aardgasloze gebouwde omgeving (AGVV artikel 25, 38bis, 41, 46 en 56)Experimentele ontwikkeling, pilotproject (AGVV artikel 25)</v>
      </c>
      <c r="M20"/>
      <c r="N20" s="811"/>
    </row>
    <row r="21" spans="1:15" x14ac:dyDescent="0.2">
      <c r="A21" s="1106" t="s">
        <v>266</v>
      </c>
      <c r="B21" s="1107" t="s">
        <v>149</v>
      </c>
      <c r="D21" s="608" t="s">
        <v>604</v>
      </c>
      <c r="F21" s="590"/>
      <c r="H21" t="b">
        <f>MATCH(PilotLijst[[#This Row],[Thema]],$A$75:$A$85,0)&gt;0</f>
        <v>1</v>
      </c>
      <c r="I21" s="71" t="s">
        <v>784</v>
      </c>
      <c r="J21" s="1267" t="s">
        <v>484</v>
      </c>
      <c r="K21" s="1268">
        <v>0.8</v>
      </c>
      <c r="L21" s="1168" t="str">
        <f>PilotLijst[[#This Row],[Thema]]&amp;PilotLijst[[#This Row],[PilotKeuze]]</f>
        <v>Aardgasloze gebouwde omgeving (AGVV artikel 25, 38bis, 41, 46 en 56)Experimentele ontwikkeling, niet-economische activiteiten van onderzoeksorganisaties (AGVV artikel 25)</v>
      </c>
      <c r="M21"/>
      <c r="N21" s="811"/>
    </row>
    <row r="22" spans="1:15" x14ac:dyDescent="0.2">
      <c r="A22" s="1108" t="s">
        <v>267</v>
      </c>
      <c r="B22" s="1109" t="s">
        <v>149</v>
      </c>
      <c r="D22" s="1059">
        <v>2000000</v>
      </c>
      <c r="F22" s="590"/>
      <c r="H22" t="b">
        <f>MATCH(PilotLijst[[#This Row],[Thema]],$A$75:$A$85,0)&gt;0</f>
        <v>1</v>
      </c>
      <c r="I22" s="71" t="s">
        <v>784</v>
      </c>
      <c r="J22" s="1265" t="s">
        <v>542</v>
      </c>
      <c r="K22" s="1266">
        <v>0.25</v>
      </c>
      <c r="L22" s="1168" t="str">
        <f>PilotLijst[[#This Row],[Thema]]&amp;PilotLijst[[#This Row],[PilotKeuze]]</f>
        <v>Aardgasloze gebouwde omgeving (AGVV artikel 25, 38bis, 41, 46 en 56)Experimentele ontwikkeling (AGVV artikel 25)/randvoorwaardelijke innovatie (de-minimis)</v>
      </c>
      <c r="M22"/>
      <c r="N22" s="811"/>
    </row>
    <row r="23" spans="1:15" x14ac:dyDescent="0.2">
      <c r="D23" s="608" t="s">
        <v>553</v>
      </c>
      <c r="F23" s="590"/>
      <c r="H23" t="b">
        <f>MATCH(PilotLijst[[#This Row],[Thema]],$A$75:$A$85,0)&gt;0</f>
        <v>1</v>
      </c>
      <c r="I23" s="71" t="s">
        <v>639</v>
      </c>
      <c r="J23" s="1263" t="s">
        <v>368</v>
      </c>
      <c r="K23" s="1264"/>
      <c r="L23" s="1168" t="str">
        <f>PilotLijst[[#This Row],[Thema]]&amp;PilotLijst[[#This Row],[PilotKeuze]]</f>
        <v>Overige CO2-reducerende maatregelen (AGVV artikel 25 en 36)&lt;maak een keuze&gt;</v>
      </c>
      <c r="M23"/>
      <c r="N23" s="811"/>
    </row>
    <row r="24" spans="1:15" x14ac:dyDescent="0.2">
      <c r="D24">
        <v>4</v>
      </c>
      <c r="H24" t="b">
        <f>MATCH(PilotLijst[[#This Row],[Thema]],$A$75:$A$85,0)&gt;0</f>
        <v>1</v>
      </c>
      <c r="I24" s="71" t="s">
        <v>639</v>
      </c>
      <c r="J24" s="1265" t="s">
        <v>477</v>
      </c>
      <c r="K24" s="1266">
        <v>0.25</v>
      </c>
      <c r="L24" s="1168" t="str">
        <f>PilotLijst[[#This Row],[Thema]]&amp;PilotLijst[[#This Row],[PilotKeuze]]</f>
        <v>Overige CO2-reducerende maatregelen (AGVV artikel 25 en 36)Experimentele ontwikkeling, pilotproject (AGVV artikel 25)</v>
      </c>
      <c r="M24"/>
      <c r="N24" s="811"/>
    </row>
    <row r="25" spans="1:15" x14ac:dyDescent="0.2">
      <c r="A25" s="4" t="s">
        <v>402</v>
      </c>
      <c r="D25" s="608" t="s">
        <v>554</v>
      </c>
      <c r="H25" t="b">
        <f>MATCH(PilotLijst[[#This Row],[Thema]],$A$75:$A$85,0)&gt;0</f>
        <v>1</v>
      </c>
      <c r="I25" s="71" t="s">
        <v>639</v>
      </c>
      <c r="J25" s="1267" t="s">
        <v>484</v>
      </c>
      <c r="K25" s="1268">
        <v>0.8</v>
      </c>
      <c r="L25" s="1168" t="str">
        <f>PilotLijst[[#This Row],[Thema]]&amp;PilotLijst[[#This Row],[PilotKeuze]]</f>
        <v>Overige CO2-reducerende maatregelen (AGVV artikel 25 en 36)Experimentele ontwikkeling, niet-economische activiteiten van onderzoeksorganisaties (AGVV artikel 25)</v>
      </c>
      <c r="M25"/>
      <c r="N25" s="811"/>
    </row>
    <row r="26" spans="1:15" x14ac:dyDescent="0.2">
      <c r="A26" s="595" t="s">
        <v>589</v>
      </c>
      <c r="D26">
        <v>0</v>
      </c>
      <c r="H26" t="b">
        <f>MATCH(PilotLijst[[#This Row],[Thema]],$A$75:$A$85,0)&gt;0</f>
        <v>1</v>
      </c>
      <c r="I26" s="329" t="s">
        <v>640</v>
      </c>
      <c r="J26" s="1263" t="s">
        <v>368</v>
      </c>
      <c r="K26" s="1264"/>
      <c r="L26" s="1168" t="str">
        <f>PilotLijst[[#This Row],[Thema]]&amp;PilotLijst[[#This Row],[PilotKeuze]]</f>
        <v>Waterstof en groene chemie (AGVV artikel 25, 26bis, 36, 38 en 41)&lt;maak een keuze&gt;</v>
      </c>
      <c r="M26"/>
      <c r="N26" s="811"/>
    </row>
    <row r="27" spans="1:15" x14ac:dyDescent="0.2">
      <c r="A27" s="595"/>
      <c r="F27" s="1167">
        <f>COUNTBLANK(F3:F19)</f>
        <v>16</v>
      </c>
      <c r="H27" t="b">
        <f>MATCH(PilotLijst[[#This Row],[Thema]],$A$75:$A$85,0)&gt;0</f>
        <v>1</v>
      </c>
      <c r="I27" s="329" t="s">
        <v>640</v>
      </c>
      <c r="J27" s="1265" t="s">
        <v>477</v>
      </c>
      <c r="K27" s="1266">
        <v>0.25</v>
      </c>
      <c r="L27" s="1168" t="str">
        <f>PilotLijst[[#This Row],[Thema]]&amp;PilotLijst[[#This Row],[PilotKeuze]]</f>
        <v>Waterstof en groene chemie (AGVV artikel 25, 26bis, 36, 38 en 41)Experimentele ontwikkeling, pilotproject (AGVV artikel 25)</v>
      </c>
      <c r="M27"/>
      <c r="N27" s="811"/>
    </row>
    <row r="28" spans="1:15" x14ac:dyDescent="0.2">
      <c r="A28" s="595"/>
      <c r="F28" s="1167" t="e">
        <f t="array" aca="1" ref="F28" ca="1">OFFSET(Lijsten!$F$3,0,0,(17-COUNTBLANK(Lijsten!$F$3:$F$19)))</f>
        <v>#N/A</v>
      </c>
      <c r="H28" t="b">
        <f>MATCH(PilotLijst[[#This Row],[Thema]],$A$75:$A$85,0)&gt;0</f>
        <v>1</v>
      </c>
      <c r="I28" s="329" t="s">
        <v>640</v>
      </c>
      <c r="J28" s="1267" t="s">
        <v>484</v>
      </c>
      <c r="K28" s="1268">
        <v>0.8</v>
      </c>
      <c r="L28" s="1168" t="str">
        <f>PilotLijst[[#This Row],[Thema]]&amp;PilotLijst[[#This Row],[PilotKeuze]]</f>
        <v>Waterstof en groene chemie (AGVV artikel 25, 26bis, 36, 38 en 41)Experimentele ontwikkeling, niet-economische activiteiten van onderzoeksorganisaties (AGVV artikel 25)</v>
      </c>
      <c r="M28"/>
      <c r="N28" s="811"/>
    </row>
    <row r="29" spans="1:15" x14ac:dyDescent="0.2">
      <c r="A29" s="1089" t="s">
        <v>599</v>
      </c>
      <c r="L29" s="1169"/>
    </row>
    <row r="30" spans="1:15" x14ac:dyDescent="0.2">
      <c r="A30" s="811" t="s">
        <v>368</v>
      </c>
      <c r="I30" s="4" t="s">
        <v>490</v>
      </c>
      <c r="L30" s="1169"/>
    </row>
    <row r="31" spans="1:15" x14ac:dyDescent="0.2">
      <c r="A31" s="811" t="s">
        <v>399</v>
      </c>
      <c r="I31" t="s">
        <v>485</v>
      </c>
      <c r="J31" t="s">
        <v>489</v>
      </c>
      <c r="K31" s="595" t="s">
        <v>643</v>
      </c>
      <c r="L31" s="1168" t="s">
        <v>651</v>
      </c>
      <c r="M31"/>
      <c r="O31" s="1080" t="s">
        <v>578</v>
      </c>
    </row>
    <row r="32" spans="1:15" x14ac:dyDescent="0.2">
      <c r="A32" s="811" t="s">
        <v>400</v>
      </c>
      <c r="H32" t="b">
        <f>MATCH(DemoLijst[[#This Row],[Thema]],$A$75:$A$85,0)&gt;0</f>
        <v>1</v>
      </c>
      <c r="I32" s="71" t="s">
        <v>652</v>
      </c>
      <c r="J32" s="329" t="s">
        <v>368</v>
      </c>
      <c r="K32" s="1261"/>
      <c r="L32" s="1168" t="str">
        <f>DemoLijst[[#This Row],[Thema]]&amp;DemoLijst[[#This Row],[DemoKeuze]]</f>
        <v>Energie efficiëntie anders dan in gebouwen (AGVV artikel 25 en 38)&lt;maak een keuze&gt;</v>
      </c>
      <c r="M32"/>
      <c r="O32" s="811" t="e" cm="1">
        <f t="array" aca="1" ref="O32" ca="1">OFFSET(Lijsten!$J$31,MATCH(Project!$B$16,Lijsten!$I$32:$I$62,0),0,COUNTIF(Lijsten!$I$32:$I$62,Project!$B$16),1)</f>
        <v>#N/A</v>
      </c>
    </row>
    <row r="33" spans="1:15" x14ac:dyDescent="0.2">
      <c r="A33" s="811" t="s">
        <v>401</v>
      </c>
      <c r="H33" t="b">
        <f>MATCH(DemoLijst[[#This Row],[Thema]],$A$75:$A$85,0)&gt;0</f>
        <v>1</v>
      </c>
      <c r="I33" s="71" t="s">
        <v>652</v>
      </c>
      <c r="J33" s="71" t="s">
        <v>481</v>
      </c>
      <c r="K33" s="1261">
        <v>0.3</v>
      </c>
      <c r="L33" s="1168" t="str">
        <f>DemoLijst[[#This Row],[Thema]]&amp;DemoLijst[[#This Row],[DemoKeuze]]</f>
        <v>Energie efficiëntie anders dan in gebouwen (AGVV artikel 25 en 38)Energie-efficiëntie (AGVV artikel 38)</v>
      </c>
      <c r="M33"/>
      <c r="O33" s="811"/>
    </row>
    <row r="34" spans="1:15" x14ac:dyDescent="0.2">
      <c r="H34" t="b">
        <f>MATCH(DemoLijst[[#This Row],[Thema]],$A$75:$A$85,0)&gt;0</f>
        <v>1</v>
      </c>
      <c r="I34" s="71" t="s">
        <v>653</v>
      </c>
      <c r="J34" s="329" t="s">
        <v>368</v>
      </c>
      <c r="K34" s="1261"/>
      <c r="L34" s="1168" t="str">
        <f>DemoLijst[[#This Row],[Thema]]&amp;DemoLijst[[#This Row],[DemoKeuze]]</f>
        <v>Bevordering van energie uit hernieuwbare bronnen (AGVV artikel 25 en 41)&lt;maak een keuze&gt;</v>
      </c>
      <c r="M34"/>
      <c r="O34" s="811"/>
    </row>
    <row r="35" spans="1:15" x14ac:dyDescent="0.2">
      <c r="H35" t="b">
        <f>MATCH(DemoLijst[[#This Row],[Thema]],$A$75:$A$85,0)&gt;0</f>
        <v>1</v>
      </c>
      <c r="I35" s="71" t="s">
        <v>653</v>
      </c>
      <c r="J35" s="71" t="s">
        <v>658</v>
      </c>
      <c r="K35" s="1261">
        <v>0.45</v>
      </c>
      <c r="L35" s="1168" t="str">
        <f>DemoLijst[[#This Row],[Thema]]&amp;DemoLijst[[#This Row],[DemoKeuze]]</f>
        <v>Bevordering van energie uit hernieuwbare bronnen (AGVV artikel 25 en 41)Productie hernieuwbare energie en hernieuwbare waterstof (AGVV artikel 41)</v>
      </c>
      <c r="M35"/>
      <c r="O35" s="811"/>
    </row>
    <row r="36" spans="1:15" x14ac:dyDescent="0.2">
      <c r="A36" s="4" t="s">
        <v>403</v>
      </c>
      <c r="D36" s="900" t="s">
        <v>598</v>
      </c>
      <c r="H36" t="b">
        <f>MATCH(DemoLijst[[#This Row],[Thema]],$A$75:$A$85,0)&gt;0</f>
        <v>1</v>
      </c>
      <c r="I36" s="71" t="s">
        <v>653</v>
      </c>
      <c r="J36" s="71" t="s">
        <v>647</v>
      </c>
      <c r="K36" s="1261">
        <v>0.3</v>
      </c>
      <c r="L36" s="1168" t="str">
        <f>DemoLijst[[#This Row],[Thema]]&amp;DemoLijst[[#This Row],[DemoKeuze]]</f>
        <v>Bevordering van energie uit hernieuwbare bronnen (AGVV artikel 25 en 41)Overig (AGVV artikel 41)</v>
      </c>
      <c r="M36"/>
      <c r="O36" s="811"/>
    </row>
    <row r="37" spans="1:15" x14ac:dyDescent="0.2">
      <c r="A37" s="595" t="s">
        <v>368</v>
      </c>
      <c r="D37" t="s">
        <v>368</v>
      </c>
      <c r="H37" t="b">
        <f>MATCH(DemoLijst[[#This Row],[Thema]],$A$75:$A$85,0)&gt;0</f>
        <v>1</v>
      </c>
      <c r="I37" s="71" t="s">
        <v>476</v>
      </c>
      <c r="J37" s="70" t="s">
        <v>638</v>
      </c>
      <c r="K37" s="1261"/>
      <c r="L37" s="1168" t="str">
        <f>DemoLijst[[#This Row],[Thema]]&amp;DemoLijst[[#This Row],[DemoKeuze]]</f>
        <v>Flexibilisering van het energiesysteem (alleen pilots; AGVV artikel 25)Geen 'Demo (geen infra)' mogelijk bij dit thema</v>
      </c>
      <c r="M37"/>
    </row>
    <row r="38" spans="1:15" x14ac:dyDescent="0.2">
      <c r="A38" s="595" t="s">
        <v>404</v>
      </c>
      <c r="D38" s="595" t="s">
        <v>648</v>
      </c>
      <c r="H38" t="b">
        <f>MATCH(DemoLijst[[#This Row],[Thema]],$A$75:$A$85,0)&gt;0</f>
        <v>1</v>
      </c>
      <c r="I38" s="71" t="s">
        <v>645</v>
      </c>
      <c r="J38" s="70" t="s">
        <v>638</v>
      </c>
      <c r="K38" s="1261"/>
      <c r="L38" s="1168" t="str">
        <f>DemoLijst[[#This Row],[Thema]]&amp;DemoLijst[[#This Row],[DemoKeuze]]</f>
        <v>Lokale infrastructuur (AGVV artikel 46 en 56)Geen 'Demo (geen infra)' mogelijk bij dit thema</v>
      </c>
      <c r="M38"/>
    </row>
    <row r="39" spans="1:15" x14ac:dyDescent="0.2">
      <c r="D39" s="595" t="s">
        <v>649</v>
      </c>
      <c r="H39" t="b">
        <f>MATCH(DemoLijst[[#This Row],[Thema]],$A$75:$A$85,0)&gt;0</f>
        <v>1</v>
      </c>
      <c r="I39" s="71" t="s">
        <v>659</v>
      </c>
      <c r="J39" s="329" t="s">
        <v>368</v>
      </c>
      <c r="K39" s="1261"/>
      <c r="L39" s="1168" t="str">
        <f>DemoLijst[[#This Row],[Thema]]&amp;DemoLijst[[#This Row],[DemoKeuze]]</f>
        <v>Circulaire economie (AGVV artikel 25 en 47)&lt;maak een keuze&gt;</v>
      </c>
      <c r="M39"/>
    </row>
    <row r="40" spans="1:15" x14ac:dyDescent="0.2">
      <c r="D40" s="595" t="s">
        <v>650</v>
      </c>
      <c r="H40" t="b">
        <f>MATCH(DemoLijst[[#This Row],[Thema]],$A$75:$A$85,0)&gt;0</f>
        <v>1</v>
      </c>
      <c r="I40" s="71" t="s">
        <v>659</v>
      </c>
      <c r="J40" s="71" t="s">
        <v>483</v>
      </c>
      <c r="K40" s="1261">
        <v>0.4</v>
      </c>
      <c r="L40" s="1168" t="str">
        <f>DemoLijst[[#This Row],[Thema]]&amp;DemoLijst[[#This Row],[DemoKeuze]]</f>
        <v>Circulaire economie (AGVV artikel 25 en 47)Recycling en hergebruik afval (AGVV artikel 47)</v>
      </c>
      <c r="M40"/>
    </row>
    <row r="41" spans="1:15" x14ac:dyDescent="0.2">
      <c r="A41" s="900" t="s">
        <v>515</v>
      </c>
      <c r="H41" t="b">
        <f>MATCH(DemoLijst[[#This Row],[Thema]],$A$75:$A$85,0)&gt;0</f>
        <v>1</v>
      </c>
      <c r="I41" s="71" t="s">
        <v>637</v>
      </c>
      <c r="J41" s="59" t="s">
        <v>368</v>
      </c>
      <c r="K41" s="1261"/>
      <c r="L41" s="1168" t="str">
        <f>DemoLijst[[#This Row],[Thema]]&amp;DemoLijst[[#This Row],[DemoKeuze]]</f>
        <v>CC(U)S - Carbon Capture, Utilisation and Storage (AGVV artikel 25, 36 en 47)&lt;maak een keuze&gt;</v>
      </c>
      <c r="M41"/>
    </row>
    <row r="42" spans="1:15" x14ac:dyDescent="0.2">
      <c r="A42" s="595" t="s">
        <v>5</v>
      </c>
      <c r="H42" t="b">
        <f>MATCH(DemoLijst[[#This Row],[Thema]],$A$75:$A$85,0)&gt;0</f>
        <v>1</v>
      </c>
      <c r="I42" s="71" t="s">
        <v>637</v>
      </c>
      <c r="J42" s="1262" t="s">
        <v>655</v>
      </c>
      <c r="K42" s="1261">
        <v>0.3</v>
      </c>
      <c r="L42" s="1168" t="str">
        <f>DemoLijst[[#This Row],[Thema]]&amp;DemoLijst[[#This Row],[DemoKeuze]]</f>
        <v>CC(U)S - Carbon Capture, Utilisation and Storage (AGVV artikel 25, 36 en 47)CCUS - Milieubescherming (AGVV artikel 36)</v>
      </c>
      <c r="M42"/>
    </row>
    <row r="43" spans="1:15" x14ac:dyDescent="0.2">
      <c r="A43" s="901" t="s">
        <v>516</v>
      </c>
      <c r="H43" t="b">
        <f>MATCH(DemoLijst[[#This Row],[Thema]],$A$75:$A$85,0)&gt;0</f>
        <v>1</v>
      </c>
      <c r="I43" s="71" t="s">
        <v>637</v>
      </c>
      <c r="J43" s="1262" t="s">
        <v>656</v>
      </c>
      <c r="K43" s="1261">
        <v>0.4</v>
      </c>
      <c r="L43" s="1168" t="str">
        <f>DemoLijst[[#This Row],[Thema]]&amp;DemoLijst[[#This Row],[DemoKeuze]]</f>
        <v>CC(U)S - Carbon Capture, Utilisation and Storage (AGVV artikel 25, 36 en 47)CCUS - circulaire economie (AGVV artikel 47)</v>
      </c>
      <c r="M43"/>
    </row>
    <row r="44" spans="1:15" x14ac:dyDescent="0.2">
      <c r="H44" t="b">
        <f>MATCH(DemoLijst[[#This Row],[Thema]],$A$75:$A$85,0)&gt;0</f>
        <v>1</v>
      </c>
      <c r="I44" s="71" t="s">
        <v>784</v>
      </c>
      <c r="J44" s="59" t="s">
        <v>368</v>
      </c>
      <c r="K44" s="1261"/>
      <c r="L44" s="1168" t="str">
        <f>DemoLijst[[#This Row],[Thema]]&amp;DemoLijst[[#This Row],[DemoKeuze]]</f>
        <v>Aardgasloze gebouwde omgeving (AGVV artikel 25, 38bis, 41, 46 en 56)&lt;maak een keuze&gt;</v>
      </c>
      <c r="M44"/>
    </row>
    <row r="45" spans="1:15" x14ac:dyDescent="0.2">
      <c r="B45" s="595"/>
      <c r="H45" t="b">
        <f>MATCH(DemoLijst[[#This Row],[Thema]],$A$75:$A$85,0)&gt;0</f>
        <v>1</v>
      </c>
      <c r="I45" s="71" t="s">
        <v>784</v>
      </c>
      <c r="J45" s="59" t="s">
        <v>641</v>
      </c>
      <c r="K45" s="1261">
        <v>0.3</v>
      </c>
      <c r="L45" s="1168" t="str">
        <f>DemoLijst[[#This Row],[Thema]]&amp;DemoLijst[[#This Row],[DemoKeuze]]</f>
        <v>Aardgasloze gebouwde omgeving (AGVV artikel 25, 38bis, 41, 46 en 56)Energie-efficiëntie (AGVV artikel 38bis)</v>
      </c>
      <c r="M45"/>
    </row>
    <row r="46" spans="1:15" x14ac:dyDescent="0.2">
      <c r="A46" s="4" t="s">
        <v>545</v>
      </c>
      <c r="D46" s="1089" t="s">
        <v>597</v>
      </c>
      <c r="H46" t="b">
        <f>MATCH(DemoLijst[[#This Row],[Thema]],$A$75:$A$85,0)&gt;0</f>
        <v>1</v>
      </c>
      <c r="I46" s="71" t="s">
        <v>784</v>
      </c>
      <c r="J46" s="59" t="s">
        <v>646</v>
      </c>
      <c r="K46" s="1261">
        <v>0.25</v>
      </c>
      <c r="L46" s="1168" t="str">
        <f>DemoLijst[[#This Row],[Thema]]&amp;DemoLijst[[#This Row],[DemoKeuze]]</f>
        <v>Aardgasloze gebouwde omgeving (AGVV artikel 25, 38bis, 41, 46 en 56)Energie-efficiëntie (AGVV artikel 38bis) [installatie of vervanging van slechts één type onderdeel van een gebouw]</v>
      </c>
      <c r="M46"/>
    </row>
    <row r="47" spans="1:15" x14ac:dyDescent="0.2">
      <c r="A47" t="s">
        <v>368</v>
      </c>
      <c r="D47" s="595" t="s">
        <v>589</v>
      </c>
      <c r="H47" t="b">
        <f>MATCH(DemoLijst[[#This Row],[Thema]],$A$75:$A$85,0)&gt;0</f>
        <v>1</v>
      </c>
      <c r="I47" s="71" t="s">
        <v>784</v>
      </c>
      <c r="J47" s="59" t="s">
        <v>482</v>
      </c>
      <c r="K47" s="1261">
        <v>0.45</v>
      </c>
      <c r="L47" s="1168" t="str">
        <f>DemoLijst[[#This Row],[Thema]]&amp;DemoLijst[[#This Row],[DemoKeuze]]</f>
        <v>Aardgasloze gebouwde omgeving (AGVV artikel 25, 38bis, 41, 46 en 56)Hernieuwbare energie (AGVV artikel 41)</v>
      </c>
      <c r="M47"/>
    </row>
    <row r="48" spans="1:15" x14ac:dyDescent="0.2">
      <c r="A48" s="1231" t="s">
        <v>682</v>
      </c>
      <c r="H48" t="b">
        <f>MATCH(DemoLijst[[#This Row],[Thema]],$A$75:$A$85,0)&gt;0</f>
        <v>1</v>
      </c>
      <c r="I48" s="71" t="s">
        <v>784</v>
      </c>
      <c r="J48" s="71" t="s">
        <v>647</v>
      </c>
      <c r="K48" s="1261">
        <v>0.3</v>
      </c>
      <c r="L48" s="1168" t="str">
        <f>DemoLijst[[#This Row],[Thema]]&amp;DemoLijst[[#This Row],[DemoKeuze]]</f>
        <v>Aardgasloze gebouwde omgeving (AGVV artikel 25, 38bis, 41, 46 en 56)Overig (AGVV artikel 41)</v>
      </c>
      <c r="M48"/>
    </row>
    <row r="49" spans="1:13" x14ac:dyDescent="0.2">
      <c r="A49" s="1231" t="s">
        <v>683</v>
      </c>
      <c r="H49" t="b">
        <f>MATCH(DemoLijst[[#This Row],[Thema]],$A$75:$A$85,0)&gt;0</f>
        <v>1</v>
      </c>
      <c r="I49" s="71" t="s">
        <v>639</v>
      </c>
      <c r="J49" s="59" t="s">
        <v>368</v>
      </c>
      <c r="K49" s="1261"/>
      <c r="L49" s="1168" t="str">
        <f>DemoLijst[[#This Row],[Thema]]&amp;DemoLijst[[#This Row],[DemoKeuze]]</f>
        <v>Overige CO2-reducerende maatregelen (AGVV artikel 25 en 36)&lt;maak een keuze&gt;</v>
      </c>
      <c r="M49"/>
    </row>
    <row r="50" spans="1:13" x14ac:dyDescent="0.2">
      <c r="A50" s="1231" t="s">
        <v>684</v>
      </c>
      <c r="C50" s="4"/>
      <c r="H50" t="b">
        <f>MATCH(DemoLijst[[#This Row],[Thema]],$A$75:$A$85,0)&gt;0</f>
        <v>1</v>
      </c>
      <c r="I50" s="71" t="s">
        <v>639</v>
      </c>
      <c r="J50" s="59" t="s">
        <v>480</v>
      </c>
      <c r="K50" s="1261">
        <v>0.4</v>
      </c>
      <c r="L50" s="1168" t="str">
        <f>DemoLijst[[#This Row],[Thema]]&amp;DemoLijst[[#This Row],[DemoKeuze]]</f>
        <v>Overige CO2-reducerende maatregelen (AGVV artikel 25 en 36)Overige CO2 reducerende maatregelen (AGVV artikel 36)</v>
      </c>
      <c r="M50"/>
    </row>
    <row r="51" spans="1:13" x14ac:dyDescent="0.2">
      <c r="A51" s="1231" t="s">
        <v>685</v>
      </c>
      <c r="H51" t="b">
        <f>MATCH(DemoLijst[[#This Row],[Thema]],$A$75:$A$85,0)&gt;0</f>
        <v>1</v>
      </c>
      <c r="I51" s="329" t="s">
        <v>640</v>
      </c>
      <c r="J51" s="59" t="s">
        <v>368</v>
      </c>
      <c r="K51" s="1261"/>
      <c r="L51" s="1168" t="str">
        <f>DemoLijst[[#This Row],[Thema]]&amp;DemoLijst[[#This Row],[DemoKeuze]]</f>
        <v>Waterstof en groene chemie (AGVV artikel 25, 26bis, 36, 38 en 41)&lt;maak een keuze&gt;</v>
      </c>
      <c r="M51"/>
    </row>
    <row r="52" spans="1:13" x14ac:dyDescent="0.2">
      <c r="A52" s="595" t="s">
        <v>649</v>
      </c>
      <c r="C52" s="1090"/>
      <c r="H52" t="b">
        <f>MATCH(DemoLijst[[#This Row],[Thema]],$A$75:$A$85,0)&gt;0</f>
        <v>1</v>
      </c>
      <c r="I52" s="329" t="s">
        <v>640</v>
      </c>
      <c r="J52" s="59" t="s">
        <v>480</v>
      </c>
      <c r="K52" s="1261">
        <v>0.4</v>
      </c>
      <c r="L52" s="1168" t="str">
        <f>DemoLijst[[#This Row],[Thema]]&amp;DemoLijst[[#This Row],[DemoKeuze]]</f>
        <v>Waterstof en groene chemie (AGVV artikel 25, 26bis, 36, 38 en 41)Overige CO2 reducerende maatregelen (AGVV artikel 36)</v>
      </c>
      <c r="M52"/>
    </row>
    <row r="53" spans="1:13" x14ac:dyDescent="0.2">
      <c r="A53" s="595" t="s">
        <v>650</v>
      </c>
      <c r="D53" s="900" t="s">
        <v>660</v>
      </c>
      <c r="H53" t="b">
        <f>MATCH(DemoLijst[[#This Row],[Thema]],$A$75:$A$85,0)&gt;0</f>
        <v>1</v>
      </c>
      <c r="I53" s="329" t="s">
        <v>640</v>
      </c>
      <c r="J53" s="71" t="s">
        <v>481</v>
      </c>
      <c r="K53" s="1261">
        <v>0.3</v>
      </c>
      <c r="L53" s="1168" t="str">
        <f>DemoLijst[[#This Row],[Thema]]&amp;DemoLijst[[#This Row],[DemoKeuze]]</f>
        <v>Waterstof en groene chemie (AGVV artikel 25, 26bis, 36, 38 en 41)Energie-efficiëntie (AGVV artikel 38)</v>
      </c>
      <c r="M53"/>
    </row>
    <row r="54" spans="1:13" x14ac:dyDescent="0.2">
      <c r="D54" t="s">
        <v>368</v>
      </c>
      <c r="H54" t="b">
        <f>MATCH(DemoLijst[[#This Row],[Thema]],$A$75:$A$85,0)&gt;0</f>
        <v>1</v>
      </c>
      <c r="I54" s="329" t="s">
        <v>640</v>
      </c>
      <c r="J54" s="59" t="s">
        <v>482</v>
      </c>
      <c r="K54" s="1261">
        <v>0.45</v>
      </c>
      <c r="L54" s="1168" t="str">
        <f>DemoLijst[[#This Row],[Thema]]&amp;DemoLijst[[#This Row],[DemoKeuze]]</f>
        <v>Waterstof en groene chemie (AGVV artikel 25, 26bis, 36, 38 en 41)Hernieuwbare energie (AGVV artikel 41)</v>
      </c>
      <c r="M54"/>
    </row>
    <row r="55" spans="1:13" x14ac:dyDescent="0.2">
      <c r="H55" t="b">
        <f>MATCH(DemoLijst[[#This Row],[Thema]],$A$75:$A$85,0)&gt;0</f>
        <v>1</v>
      </c>
      <c r="I55" s="329" t="s">
        <v>640</v>
      </c>
      <c r="J55" s="71" t="s">
        <v>647</v>
      </c>
      <c r="K55" s="1261">
        <v>0.3</v>
      </c>
      <c r="L55" s="1168" t="str">
        <f>DemoLijst[[#This Row],[Thema]]&amp;DemoLijst[[#This Row],[DemoKeuze]]</f>
        <v>Waterstof en groene chemie (AGVV artikel 25, 26bis, 36, 38 en 41)Overig (AGVV artikel 41)</v>
      </c>
    </row>
    <row r="56" spans="1:13" x14ac:dyDescent="0.2">
      <c r="A56" s="811" t="s">
        <v>593</v>
      </c>
      <c r="H56" t="b">
        <f>MATCH(DemoLijst[[#This Row],[Thema]],$A$75:$A$85,0)&gt;0</f>
        <v>1</v>
      </c>
      <c r="I56" s="59" t="s">
        <v>686</v>
      </c>
      <c r="J56" s="59" t="s">
        <v>368</v>
      </c>
      <c r="K56" s="1261"/>
      <c r="L56" s="1260" t="str">
        <f>DemoLijst[[#This Row],[Thema]]&amp;DemoLijst[[#This Row],[DemoKeuze]]</f>
        <v>Vergassing van reststromen (AGVV artikelen 41 en 47)&lt;maak een keuze&gt;</v>
      </c>
    </row>
    <row r="57" spans="1:13" x14ac:dyDescent="0.2">
      <c r="A57" s="811" t="s">
        <v>594</v>
      </c>
      <c r="H57" t="b">
        <f>MATCH(DemoLijst[[#This Row],[Thema]],$A$75:$A$85,0)&gt;0</f>
        <v>1</v>
      </c>
      <c r="I57" s="59" t="s">
        <v>686</v>
      </c>
      <c r="J57" s="59" t="s">
        <v>735</v>
      </c>
      <c r="K57" s="1261">
        <v>0.45</v>
      </c>
      <c r="L57" s="1260" t="str">
        <f>DemoLijst[[#This Row],[Thema]]&amp;DemoLijst[[#This Row],[DemoKeuze]]</f>
        <v>Vergassing van reststromen (AGVV artikelen 41 en 47)Productie voor energiedoeleinden: biogene reststromen (AGVV artikel 41)</v>
      </c>
    </row>
    <row r="58" spans="1:13" x14ac:dyDescent="0.2">
      <c r="A58" s="811" t="s">
        <v>595</v>
      </c>
      <c r="H58" t="b">
        <f>MATCH(DemoLijst[[#This Row],[Thema]],$A$75:$A$85,0)&gt;0</f>
        <v>1</v>
      </c>
      <c r="I58" s="59" t="s">
        <v>686</v>
      </c>
      <c r="J58" s="59" t="s">
        <v>738</v>
      </c>
      <c r="K58" s="1261">
        <v>0.45</v>
      </c>
      <c r="L58" s="1260" t="str">
        <f>DemoLijst[[#This Row],[Thema]]&amp;DemoLijst[[#This Row],[DemoKeuze]]</f>
        <v>Vergassing van reststromen (AGVV artikelen 41 en 47)Productie voor energiedoeleinden: gemengde reststromen (AGVV artikel 41)</v>
      </c>
    </row>
    <row r="59" spans="1:13" x14ac:dyDescent="0.2">
      <c r="A59" s="811" t="s">
        <v>596</v>
      </c>
      <c r="H59" t="b">
        <f>MATCH(DemoLijst[[#This Row],[Thema]],$A$75:$A$85,0)&gt;0</f>
        <v>1</v>
      </c>
      <c r="I59" s="59" t="s">
        <v>686</v>
      </c>
      <c r="J59" s="59" t="s">
        <v>736</v>
      </c>
      <c r="K59" s="1261">
        <v>0.4</v>
      </c>
      <c r="L59" s="1260" t="str">
        <f>DemoLijst[[#This Row],[Thema]]&amp;DemoLijst[[#This Row],[DemoKeuze]]</f>
        <v>Vergassing van reststromen (AGVV artikelen 41 en 47)Productie voor gebruik als grondstof: biogene reststromen (AGVV artikel 47)</v>
      </c>
    </row>
    <row r="60" spans="1:13" x14ac:dyDescent="0.2">
      <c r="H60" t="b">
        <f>MATCH(DemoLijst[[#This Row],[Thema]],$A$75:$A$85,0)&gt;0</f>
        <v>1</v>
      </c>
      <c r="I60" s="59" t="s">
        <v>686</v>
      </c>
      <c r="J60" s="59" t="s">
        <v>739</v>
      </c>
      <c r="K60" s="1261">
        <v>0.4</v>
      </c>
      <c r="L60" s="1260" t="str">
        <f>DemoLijst[[#This Row],[Thema]]&amp;DemoLijst[[#This Row],[DemoKeuze]]</f>
        <v>Vergassing van reststromen (AGVV artikelen 41 en 47)Productie voor gebruik als grondstof: gemengde reststromen (AGVV artikel 47)</v>
      </c>
    </row>
    <row r="61" spans="1:13" x14ac:dyDescent="0.2">
      <c r="H61" t="b">
        <f>MATCH(DemoLijst[[#This Row],[Thema]],$A$75:$A$85,0)&gt;0</f>
        <v>1</v>
      </c>
      <c r="I61" s="59" t="s">
        <v>686</v>
      </c>
      <c r="J61" s="59" t="s">
        <v>737</v>
      </c>
      <c r="K61" s="1261">
        <v>0.4</v>
      </c>
      <c r="L61" s="1260" t="str">
        <f>DemoLijst[[#This Row],[Thema]]&amp;DemoLijst[[#This Row],[DemoKeuze]]</f>
        <v>Vergassing van reststromen (AGVV artikelen 41 en 47)Productie voor energiedoeleinden en gebruik als grondstof: biogene reststromen (AGVV artikelen 41 en 47)</v>
      </c>
    </row>
    <row r="62" spans="1:13" x14ac:dyDescent="0.2">
      <c r="H62" t="b">
        <f>MATCH(DemoLijst[[#This Row],[Thema]],$A$75:$A$85,0)&gt;0</f>
        <v>1</v>
      </c>
      <c r="I62" s="59" t="s">
        <v>686</v>
      </c>
      <c r="J62" s="59" t="s">
        <v>740</v>
      </c>
      <c r="K62" s="1261">
        <v>0.4</v>
      </c>
      <c r="L62" s="1260" t="str">
        <f>DemoLijst[[#This Row],[Thema]]&amp;DemoLijst[[#This Row],[DemoKeuze]]</f>
        <v>Vergassing van reststromen (AGVV artikelen 41 en 47)Productie voor energiedoeleinden en gebruik als grondstof: gemengde reststromen (AGVV artikelen 41 en 47)</v>
      </c>
    </row>
    <row r="64" spans="1:13" x14ac:dyDescent="0.2">
      <c r="A64" s="4" t="s">
        <v>600</v>
      </c>
    </row>
    <row r="65" spans="1:15" x14ac:dyDescent="0.2">
      <c r="A65" t="s">
        <v>368</v>
      </c>
    </row>
    <row r="66" spans="1:15" x14ac:dyDescent="0.2">
      <c r="A66" s="595" t="s">
        <v>601</v>
      </c>
      <c r="M66"/>
      <c r="N66" s="811"/>
    </row>
    <row r="67" spans="1:15" x14ac:dyDescent="0.2">
      <c r="A67" s="595" t="s">
        <v>602</v>
      </c>
      <c r="I67" s="4" t="s">
        <v>492</v>
      </c>
      <c r="L67" s="1169"/>
      <c r="M67"/>
      <c r="N67" s="811"/>
      <c r="O67" s="1080" t="s">
        <v>579</v>
      </c>
    </row>
    <row r="68" spans="1:15" x14ac:dyDescent="0.2">
      <c r="A68" s="595" t="s">
        <v>603</v>
      </c>
      <c r="I68" s="595" t="s">
        <v>485</v>
      </c>
      <c r="J68" s="595" t="s">
        <v>493</v>
      </c>
      <c r="K68" s="595" t="s">
        <v>644</v>
      </c>
      <c r="L68" s="1168" t="s">
        <v>651</v>
      </c>
      <c r="M68"/>
      <c r="N68" s="811"/>
      <c r="O68" s="811" t="e" cm="1">
        <f t="array" aca="1" ref="O68" ca="1">OFFSET(Lijsten!$J$68,MATCH(Project!$B$16,Lijsten!$I$69:$I$81,0),0,COUNTIF(Lijsten!$I$69:$I$81,Project!$B$16),1)</f>
        <v>#N/A</v>
      </c>
    </row>
    <row r="69" spans="1:15" ht="13.5" customHeight="1" x14ac:dyDescent="0.2">
      <c r="H69" t="b">
        <f>MATCH(InfraLijst[[#This Row],[Thema]],$A$75:$A$85,0)&gt;0</f>
        <v>1</v>
      </c>
      <c r="I69" s="71" t="s">
        <v>652</v>
      </c>
      <c r="J69" s="156" t="s">
        <v>486</v>
      </c>
      <c r="K69" s="1273"/>
      <c r="L69" s="1168" t="str">
        <f>InfraLijst[[#This Row],[Thema]]&amp;InfraLijst[[#This Row],[InfraKeuze]]</f>
        <v>Energie efficiëntie anders dan in gebouwen (AGVV artikel 25 en 38)Geen Demo Infra mogelijk bij dit thema</v>
      </c>
      <c r="M69"/>
      <c r="N69" s="811"/>
    </row>
    <row r="70" spans="1:15" ht="13.5" customHeight="1" x14ac:dyDescent="0.2">
      <c r="H70" t="b">
        <f>MATCH(InfraLijst[[#This Row],[Thema]],$A$75:$A$85,0)&gt;0</f>
        <v>1</v>
      </c>
      <c r="I70" s="71" t="s">
        <v>653</v>
      </c>
      <c r="J70" s="156" t="s">
        <v>486</v>
      </c>
      <c r="K70" s="1273"/>
      <c r="L70" s="1168" t="str">
        <f>InfraLijst[[#This Row],[Thema]]&amp;InfraLijst[[#This Row],[InfraKeuze]]</f>
        <v>Bevordering van energie uit hernieuwbare bronnen (AGVV artikel 25 en 41)Geen Demo Infra mogelijk bij dit thema</v>
      </c>
      <c r="M70"/>
      <c r="N70" s="811"/>
    </row>
    <row r="71" spans="1:15" ht="13.5" customHeight="1" x14ac:dyDescent="0.2">
      <c r="H71" t="b">
        <f>MATCH(InfraLijst[[#This Row],[Thema]],$A$75:$A$85,0)&gt;0</f>
        <v>1</v>
      </c>
      <c r="I71" s="71" t="s">
        <v>476</v>
      </c>
      <c r="J71" s="156" t="s">
        <v>486</v>
      </c>
      <c r="K71" s="1273"/>
      <c r="L71" s="1168" t="str">
        <f>InfraLijst[[#This Row],[Thema]]&amp;InfraLijst[[#This Row],[InfraKeuze]]</f>
        <v>Flexibilisering van het energiesysteem (alleen pilots; AGVV artikel 25)Geen Demo Infra mogelijk bij dit thema</v>
      </c>
      <c r="M71"/>
      <c r="N71" s="811"/>
    </row>
    <row r="72" spans="1:15" ht="13.5" customHeight="1" x14ac:dyDescent="0.2">
      <c r="H72" t="b">
        <f>MATCH(InfraLijst[[#This Row],[Thema]],$A$75:$A$85,0)&gt;0</f>
        <v>1</v>
      </c>
      <c r="I72" s="71" t="s">
        <v>645</v>
      </c>
      <c r="J72" s="59" t="s">
        <v>368</v>
      </c>
      <c r="K72" s="1164"/>
      <c r="L72" s="1168" t="str">
        <f>InfraLijst[[#This Row],[Thema]]&amp;InfraLijst[[#This Row],[InfraKeuze]]</f>
        <v>Lokale infrastructuur (AGVV artikel 46 en 56)&lt;maak een keuze&gt;</v>
      </c>
      <c r="M72"/>
      <c r="N72" s="811"/>
    </row>
    <row r="73" spans="1:15" ht="13.5" customHeight="1" x14ac:dyDescent="0.2">
      <c r="A73" s="4" t="s">
        <v>326</v>
      </c>
      <c r="H73" t="b">
        <f>MATCH(InfraLijst[[#This Row],[Thema]],$A$75:$A$85,0)&gt;0</f>
        <v>1</v>
      </c>
      <c r="I73" s="71" t="s">
        <v>645</v>
      </c>
      <c r="J73" s="59" t="s">
        <v>479</v>
      </c>
      <c r="K73" s="1164">
        <v>0.3</v>
      </c>
      <c r="L73" s="1168" t="str">
        <f>InfraLijst[[#This Row],[Thema]]&amp;InfraLijst[[#This Row],[InfraKeuze]]</f>
        <v>Lokale infrastructuur (AGVV artikel 46 en 56)Energie-efficiënte stadsverwarming en -koeling (AGVV artikel 46)</v>
      </c>
      <c r="M73"/>
      <c r="N73" s="811"/>
    </row>
    <row r="74" spans="1:15" ht="13.5" customHeight="1" x14ac:dyDescent="0.2">
      <c r="A74" s="595" t="s">
        <v>368</v>
      </c>
      <c r="H74" t="b">
        <f>MATCH(InfraLijst[[#This Row],[Thema]],$A$75:$A$85,0)&gt;0</f>
        <v>1</v>
      </c>
      <c r="I74" s="71" t="s">
        <v>645</v>
      </c>
      <c r="J74" s="695" t="s">
        <v>478</v>
      </c>
      <c r="K74" s="1166">
        <v>0.5</v>
      </c>
      <c r="L74" s="1168" t="str">
        <f>InfraLijst[[#This Row],[Thema]]&amp;InfraLijst[[#This Row],[InfraKeuze]]</f>
        <v>Lokale infrastructuur (AGVV artikel 46 en 56)Lokale infrastructuur voorzieningen (AGVV artikel 56)</v>
      </c>
      <c r="M74"/>
      <c r="N74" s="811"/>
    </row>
    <row r="75" spans="1:15" ht="13.5" customHeight="1" x14ac:dyDescent="0.2">
      <c r="A75" s="71" t="s">
        <v>652</v>
      </c>
      <c r="H75" t="b">
        <f>MATCH(InfraLijst[[#This Row],[Thema]],$A$75:$A$85,0)&gt;0</f>
        <v>1</v>
      </c>
      <c r="I75" s="71" t="s">
        <v>659</v>
      </c>
      <c r="J75" s="156" t="s">
        <v>486</v>
      </c>
      <c r="K75" s="1273"/>
      <c r="L75" s="1168" t="str">
        <f>InfraLijst[[#This Row],[Thema]]&amp;InfraLijst[[#This Row],[InfraKeuze]]</f>
        <v>Circulaire economie (AGVV artikel 25 en 47)Geen Demo Infra mogelijk bij dit thema</v>
      </c>
      <c r="M75"/>
      <c r="N75" s="811"/>
    </row>
    <row r="76" spans="1:15" ht="13.5" customHeight="1" x14ac:dyDescent="0.2">
      <c r="A76" s="71" t="s">
        <v>653</v>
      </c>
      <c r="H76" t="b">
        <f>MATCH(InfraLijst[[#This Row],[Thema]],$A$75:$A$85,0)&gt;0</f>
        <v>1</v>
      </c>
      <c r="I76" s="71" t="s">
        <v>637</v>
      </c>
      <c r="J76" s="156" t="s">
        <v>486</v>
      </c>
      <c r="K76" s="1273"/>
      <c r="L76" s="1168" t="str">
        <f>InfraLijst[[#This Row],[Thema]]&amp;InfraLijst[[#This Row],[InfraKeuze]]</f>
        <v>CC(U)S - Carbon Capture, Utilisation and Storage (AGVV artikel 25, 36 en 47)Geen Demo Infra mogelijk bij dit thema</v>
      </c>
      <c r="M76"/>
      <c r="N76" s="811"/>
    </row>
    <row r="77" spans="1:15" ht="13.5" customHeight="1" x14ac:dyDescent="0.2">
      <c r="A77" s="71" t="s">
        <v>476</v>
      </c>
      <c r="H77" t="b">
        <f>MATCH(InfraLijst[[#This Row],[Thema]],$A$75:$A$85,0)&gt;0</f>
        <v>1</v>
      </c>
      <c r="I77" s="71" t="s">
        <v>784</v>
      </c>
      <c r="J77" s="59" t="s">
        <v>368</v>
      </c>
      <c r="K77" s="1164"/>
      <c r="L77" s="1168" t="str">
        <f>InfraLijst[[#This Row],[Thema]]&amp;InfraLijst[[#This Row],[InfraKeuze]]</f>
        <v>Aardgasloze gebouwde omgeving (AGVV artikel 25, 38bis, 41, 46 en 56)&lt;maak een keuze&gt;</v>
      </c>
      <c r="M77"/>
      <c r="N77" s="811"/>
    </row>
    <row r="78" spans="1:15" ht="13.5" customHeight="1" x14ac:dyDescent="0.2">
      <c r="A78" s="71" t="s">
        <v>645</v>
      </c>
      <c r="H78" t="b">
        <f>MATCH(InfraLijst[[#This Row],[Thema]],$A$75:$A$85,0)&gt;0</f>
        <v>1</v>
      </c>
      <c r="I78" s="71" t="s">
        <v>784</v>
      </c>
      <c r="J78" s="730" t="s">
        <v>479</v>
      </c>
      <c r="K78" s="1165">
        <v>0.3</v>
      </c>
      <c r="L78" s="1168" t="str">
        <f>InfraLijst[[#This Row],[Thema]]&amp;InfraLijst[[#This Row],[InfraKeuze]]</f>
        <v>Aardgasloze gebouwde omgeving (AGVV artikel 25, 38bis, 41, 46 en 56)Energie-efficiënte stadsverwarming en -koeling (AGVV artikel 46)</v>
      </c>
    </row>
    <row r="79" spans="1:15" ht="13.5" customHeight="1" x14ac:dyDescent="0.2">
      <c r="A79" s="71" t="s">
        <v>659</v>
      </c>
      <c r="H79" t="b">
        <f>MATCH(InfraLijst[[#This Row],[Thema]],$A$75:$A$85,0)&gt;0</f>
        <v>1</v>
      </c>
      <c r="I79" s="71" t="s">
        <v>784</v>
      </c>
      <c r="J79" s="695" t="s">
        <v>478</v>
      </c>
      <c r="K79" s="1166">
        <v>0.5</v>
      </c>
      <c r="L79" s="1168" t="str">
        <f>InfraLijst[[#This Row],[Thema]]&amp;InfraLijst[[#This Row],[InfraKeuze]]</f>
        <v>Aardgasloze gebouwde omgeving (AGVV artikel 25, 38bis, 41, 46 en 56)Lokale infrastructuur voorzieningen (AGVV artikel 56)</v>
      </c>
    </row>
    <row r="80" spans="1:15" ht="13.5" customHeight="1" x14ac:dyDescent="0.2">
      <c r="A80" s="71" t="s">
        <v>637</v>
      </c>
      <c r="H80" t="b">
        <f>MATCH(InfraLijst[[#This Row],[Thema]],$A$75:$A$85,0)&gt;0</f>
        <v>1</v>
      </c>
      <c r="I80" s="71" t="s">
        <v>639</v>
      </c>
      <c r="J80" s="156" t="s">
        <v>486</v>
      </c>
      <c r="K80" s="1273"/>
      <c r="L80" s="1168" t="str">
        <f>InfraLijst[[#This Row],[Thema]]&amp;InfraLijst[[#This Row],[InfraKeuze]]</f>
        <v>Overige CO2-reducerende maatregelen (AGVV artikel 25 en 36)Geen Demo Infra mogelijk bij dit thema</v>
      </c>
    </row>
    <row r="81" spans="1:12" ht="13.5" customHeight="1" x14ac:dyDescent="0.2">
      <c r="A81" s="71" t="s">
        <v>784</v>
      </c>
      <c r="H81" t="b">
        <f>MATCH(InfraLijst[[#This Row],[Thema]],$A$75:$A$85,0)&gt;0</f>
        <v>1</v>
      </c>
      <c r="I81" s="329" t="s">
        <v>640</v>
      </c>
      <c r="J81" s="156" t="s">
        <v>486</v>
      </c>
      <c r="K81" s="1273"/>
      <c r="L81" s="1168" t="str">
        <f>InfraLijst[[#This Row],[Thema]]&amp;InfraLijst[[#This Row],[InfraKeuze]]</f>
        <v>Waterstof en groene chemie (AGVV artikel 25, 26bis, 36, 38 en 41)Geen Demo Infra mogelijk bij dit thema</v>
      </c>
    </row>
    <row r="82" spans="1:12" ht="13.5" customHeight="1" x14ac:dyDescent="0.2">
      <c r="A82" s="71" t="s">
        <v>639</v>
      </c>
    </row>
    <row r="83" spans="1:12" ht="13.5" customHeight="1" x14ac:dyDescent="0.2">
      <c r="A83" s="329" t="s">
        <v>640</v>
      </c>
    </row>
    <row r="84" spans="1:12" ht="13.5" customHeight="1" x14ac:dyDescent="0.2">
      <c r="A84" s="59" t="s">
        <v>543</v>
      </c>
    </row>
    <row r="85" spans="1:12" ht="13.5" customHeight="1" x14ac:dyDescent="0.2">
      <c r="A85" s="59" t="s">
        <v>686</v>
      </c>
    </row>
    <row r="86" spans="1:12" ht="13.5" customHeight="1" x14ac:dyDescent="0.2"/>
    <row r="87" spans="1:12" ht="13.5" customHeight="1" x14ac:dyDescent="0.2"/>
    <row r="88" spans="1:12" ht="13.5" customHeight="1" x14ac:dyDescent="0.2"/>
    <row r="89" spans="1:12" ht="13.5" customHeight="1" x14ac:dyDescent="0.2"/>
    <row r="90" spans="1:12" ht="13.5" customHeight="1" x14ac:dyDescent="0.2"/>
    <row r="91" spans="1:12" x14ac:dyDescent="0.2">
      <c r="A91" s="59"/>
    </row>
    <row r="102" spans="9:12" x14ac:dyDescent="0.2">
      <c r="I102" s="1137" t="s">
        <v>605</v>
      </c>
      <c r="J102" s="1133" t="s">
        <v>632</v>
      </c>
      <c r="K102" s="1133" t="s">
        <v>631</v>
      </c>
      <c r="L102" s="1138" t="s">
        <v>606</v>
      </c>
    </row>
    <row r="103" spans="9:12" x14ac:dyDescent="0.2">
      <c r="I103" s="1124" t="s">
        <v>607</v>
      </c>
      <c r="J103" s="1125">
        <v>25</v>
      </c>
      <c r="K103" s="1140">
        <v>0.25</v>
      </c>
      <c r="L103" s="1126" t="s">
        <v>608</v>
      </c>
    </row>
    <row r="104" spans="9:12" x14ac:dyDescent="0.2">
      <c r="I104" s="1129"/>
      <c r="J104" s="1130"/>
      <c r="K104" s="1147">
        <v>0.8</v>
      </c>
      <c r="L104" s="1148" t="s">
        <v>609</v>
      </c>
    </row>
    <row r="105" spans="9:12" x14ac:dyDescent="0.2">
      <c r="I105" s="1129" t="s">
        <v>623</v>
      </c>
      <c r="J105" s="1139">
        <v>26</v>
      </c>
      <c r="K105" s="1136">
        <v>0.25</v>
      </c>
      <c r="L105" s="1131" t="s">
        <v>610</v>
      </c>
    </row>
    <row r="106" spans="9:12" x14ac:dyDescent="0.2">
      <c r="I106" s="1122"/>
      <c r="J106" s="1121"/>
      <c r="K106" s="1123"/>
      <c r="L106" s="1122"/>
    </row>
    <row r="107" spans="9:12" x14ac:dyDescent="0.2">
      <c r="I107" s="1132" t="s">
        <v>611</v>
      </c>
      <c r="J107" s="1133"/>
      <c r="K107" s="1134"/>
      <c r="L107" s="1135"/>
    </row>
    <row r="108" spans="9:12" x14ac:dyDescent="0.2">
      <c r="I108" s="1124" t="s">
        <v>624</v>
      </c>
      <c r="J108" s="1125">
        <v>36</v>
      </c>
      <c r="K108" s="1140">
        <v>0.4</v>
      </c>
      <c r="L108" s="1126" t="s">
        <v>612</v>
      </c>
    </row>
    <row r="109" spans="9:12" x14ac:dyDescent="0.2">
      <c r="I109" s="1127"/>
      <c r="J109" s="1121"/>
      <c r="K109" s="1142">
        <v>0.2</v>
      </c>
      <c r="L109" s="1143" t="s">
        <v>613</v>
      </c>
    </row>
    <row r="110" spans="9:12" x14ac:dyDescent="0.2">
      <c r="I110" s="1141"/>
      <c r="J110" s="1130"/>
      <c r="K110" s="1147">
        <v>0.3</v>
      </c>
      <c r="L110" s="1148" t="s">
        <v>614</v>
      </c>
    </row>
    <row r="111" spans="9:12" x14ac:dyDescent="0.2">
      <c r="I111" s="1124" t="s">
        <v>625</v>
      </c>
      <c r="J111" s="1125">
        <v>38</v>
      </c>
      <c r="K111" s="1140">
        <v>0.3</v>
      </c>
      <c r="L111" s="1126" t="s">
        <v>612</v>
      </c>
    </row>
    <row r="112" spans="9:12" x14ac:dyDescent="0.2">
      <c r="I112" s="1129"/>
      <c r="J112" s="1130"/>
      <c r="K112" s="1144">
        <v>0.15</v>
      </c>
      <c r="L112" s="1145" t="s">
        <v>613</v>
      </c>
    </row>
    <row r="113" spans="9:12" x14ac:dyDescent="0.2">
      <c r="I113" s="1124" t="s">
        <v>626</v>
      </c>
      <c r="J113" s="1125">
        <v>41</v>
      </c>
      <c r="K113" s="1140">
        <v>0.45</v>
      </c>
      <c r="L113" s="1126" t="s">
        <v>615</v>
      </c>
    </row>
    <row r="114" spans="9:12" x14ac:dyDescent="0.2">
      <c r="I114" s="1129"/>
      <c r="J114" s="1130"/>
      <c r="K114" s="1147">
        <v>0.3</v>
      </c>
      <c r="L114" s="1148" t="s">
        <v>616</v>
      </c>
    </row>
    <row r="115" spans="9:12" x14ac:dyDescent="0.2">
      <c r="I115" s="1127" t="s">
        <v>627</v>
      </c>
      <c r="J115" s="1121">
        <v>47</v>
      </c>
      <c r="K115" s="1123">
        <v>0.4</v>
      </c>
      <c r="L115" s="1128" t="s">
        <v>617</v>
      </c>
    </row>
    <row r="116" spans="9:12" x14ac:dyDescent="0.2">
      <c r="I116" s="1127" t="s">
        <v>628</v>
      </c>
      <c r="J116" s="1121">
        <v>46</v>
      </c>
      <c r="K116" s="1123">
        <v>0.3</v>
      </c>
      <c r="L116" s="1128" t="s">
        <v>618</v>
      </c>
    </row>
    <row r="117" spans="9:12" x14ac:dyDescent="0.2">
      <c r="I117" s="1127" t="s">
        <v>629</v>
      </c>
      <c r="J117" s="1121">
        <v>56</v>
      </c>
      <c r="K117" s="1123">
        <v>0.5</v>
      </c>
      <c r="L117" s="1128" t="s">
        <v>619</v>
      </c>
    </row>
    <row r="118" spans="9:12" x14ac:dyDescent="0.2">
      <c r="I118" s="1129" t="s">
        <v>620</v>
      </c>
      <c r="J118" s="1130"/>
      <c r="K118" s="1136">
        <v>0.25</v>
      </c>
      <c r="L118" s="1131" t="s">
        <v>621</v>
      </c>
    </row>
    <row r="119" spans="9:12" x14ac:dyDescent="0.2">
      <c r="I119" s="1121"/>
      <c r="J119" s="1121"/>
      <c r="K119" s="1121"/>
      <c r="L119" s="1121"/>
    </row>
    <row r="120" spans="9:12" x14ac:dyDescent="0.2">
      <c r="I120" s="1124" t="s">
        <v>630</v>
      </c>
      <c r="J120" s="1125"/>
      <c r="K120" s="1149">
        <v>0.1</v>
      </c>
      <c r="L120" s="1126" t="s">
        <v>633</v>
      </c>
    </row>
    <row r="121" spans="9:12" x14ac:dyDescent="0.2">
      <c r="I121" s="1127"/>
      <c r="J121" s="1121"/>
      <c r="K121" s="1150">
        <v>0.2</v>
      </c>
      <c r="L121" s="1128" t="s">
        <v>634</v>
      </c>
    </row>
    <row r="122" spans="9:12" x14ac:dyDescent="0.2">
      <c r="I122" s="1124" t="s">
        <v>622</v>
      </c>
      <c r="J122" s="1125">
        <v>36</v>
      </c>
      <c r="K122" s="1153">
        <v>0.05</v>
      </c>
      <c r="L122" s="1151" t="s">
        <v>635</v>
      </c>
    </row>
    <row r="123" spans="9:12" x14ac:dyDescent="0.2">
      <c r="I123" s="1127"/>
      <c r="J123" s="1121"/>
      <c r="K123" s="1154">
        <v>0.1</v>
      </c>
      <c r="L123" s="1152" t="s">
        <v>636</v>
      </c>
    </row>
    <row r="124" spans="9:12" x14ac:dyDescent="0.2">
      <c r="I124" s="1129"/>
      <c r="J124" s="1130"/>
      <c r="K124" s="1146"/>
      <c r="L124" s="1145" t="s">
        <v>613</v>
      </c>
    </row>
    <row r="125" spans="9:12" x14ac:dyDescent="0.2">
      <c r="I125" s="1124" t="s">
        <v>622</v>
      </c>
      <c r="J125" s="1125">
        <v>38</v>
      </c>
      <c r="K125" s="1153">
        <v>0.05</v>
      </c>
      <c r="L125" s="1151" t="s">
        <v>635</v>
      </c>
    </row>
    <row r="126" spans="9:12" x14ac:dyDescent="0.2">
      <c r="I126" s="1127"/>
      <c r="J126" s="1121"/>
      <c r="K126" s="1154">
        <v>0.1</v>
      </c>
      <c r="L126" s="1152" t="s">
        <v>636</v>
      </c>
    </row>
    <row r="127" spans="9:12" x14ac:dyDescent="0.2">
      <c r="I127" s="1129"/>
      <c r="J127" s="1130"/>
      <c r="K127" s="1146"/>
      <c r="L127" s="1145" t="s">
        <v>613</v>
      </c>
    </row>
  </sheetData>
  <sheetProtection algorithmName="SHA-512" hashValue="dDalwAi3GdBeN3NEaHJnWjEyQFsmerrTLrSlSGoumghjPheLf3xjvl+GUir0O6QNBtMxR6NYjJkof/eOx4Hovg==" saltValue="OLz8RZfufNO+i6Oo0bKtyg==" spinCount="100000" sheet="1" objects="1" scenarios="1"/>
  <pageMargins left="0.7" right="0.7" top="0.75" bottom="0.75" header="0.3" footer="0.3"/>
  <pageSetup paperSize="9" orientation="portrait" r:id="rId1"/>
  <headerFooter>
    <oddFooter>&amp;L_x000D_&amp;1#&amp;"Calibri"&amp;10&amp;K000000 Intern gebruik</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tabColor rgb="FFFFFF00"/>
    <pageSetUpPr fitToPage="1"/>
  </sheetPr>
  <dimension ref="A1:P217"/>
  <sheetViews>
    <sheetView showGridLines="0" zoomScaleNormal="100" zoomScaleSheetLayoutView="100" workbookViewId="0">
      <selection activeCell="B21" sqref="B21"/>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M1" s="591"/>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3"/>
      <c r="M4" s="45"/>
    </row>
    <row r="5" spans="1:16" x14ac:dyDescent="0.2">
      <c r="A5" s="49"/>
      <c r="B5" s="175"/>
      <c r="C5" s="173"/>
      <c r="D5" s="173"/>
      <c r="E5" s="48"/>
      <c r="F5" s="48"/>
      <c r="G5" s="48"/>
      <c r="H5" s="48"/>
      <c r="I5" s="48"/>
      <c r="J5" s="48"/>
      <c r="K5" s="48"/>
      <c r="L5" s="48"/>
      <c r="M5" s="54"/>
      <c r="N5" s="52"/>
      <c r="O5" s="52"/>
    </row>
    <row r="6" spans="1:16" x14ac:dyDescent="0.2">
      <c r="A6" s="49"/>
      <c r="B6" s="175"/>
      <c r="C6" s="174" t="s">
        <v>298</v>
      </c>
      <c r="D6" s="174"/>
      <c r="E6" s="55"/>
      <c r="F6" s="991">
        <f>Project!B24</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316" t="s">
        <v>92</v>
      </c>
      <c r="D8" s="696"/>
      <c r="E8" s="55"/>
      <c r="F8" s="991" t="str">
        <f>Project!C24</f>
        <v>&lt;maak een keuze&gt;</v>
      </c>
      <c r="G8" s="992"/>
      <c r="H8" s="992"/>
      <c r="I8" s="992"/>
      <c r="J8" s="992"/>
      <c r="K8" s="992"/>
      <c r="L8" s="993"/>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120" t="s">
        <v>368</v>
      </c>
      <c r="G11" s="1228"/>
      <c r="H11" s="1228"/>
      <c r="I11" s="1228"/>
      <c r="J11" s="1228"/>
      <c r="K11" s="1228"/>
      <c r="L11" s="1229"/>
      <c r="M11" s="45"/>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N12" s="52"/>
      <c r="O12" s="52"/>
    </row>
    <row r="13" spans="1:16" x14ac:dyDescent="0.2">
      <c r="A13" s="49"/>
      <c r="B13" s="175"/>
      <c r="C13" s="55"/>
      <c r="D13" s="55"/>
      <c r="E13" s="48"/>
      <c r="F13" s="997"/>
      <c r="G13" s="997"/>
      <c r="H13" s="997"/>
      <c r="I13" s="997"/>
      <c r="J13" s="997"/>
      <c r="K13" s="997"/>
      <c r="L13" s="997"/>
      <c r="M13" s="689"/>
      <c r="N13" s="614"/>
      <c r="O13" s="607"/>
    </row>
    <row r="14" spans="1:16" x14ac:dyDescent="0.2">
      <c r="A14" s="49"/>
      <c r="B14" s="175"/>
      <c r="C14" s="55"/>
      <c r="D14" s="55"/>
      <c r="E14" s="48"/>
      <c r="F14" s="997"/>
      <c r="G14" s="997"/>
      <c r="H14" s="997"/>
      <c r="I14" s="997"/>
      <c r="J14" s="997"/>
      <c r="K14" s="997"/>
      <c r="L14" s="997"/>
      <c r="M14" s="689"/>
      <c r="N14" s="614"/>
      <c r="O14" s="607"/>
    </row>
    <row r="15" spans="1:16" x14ac:dyDescent="0.2">
      <c r="A15" s="49"/>
      <c r="B15" s="618" t="s">
        <v>95</v>
      </c>
      <c r="C15" s="619"/>
      <c r="D15" s="620"/>
      <c r="E15" s="621"/>
      <c r="F15" s="619"/>
      <c r="G15" s="619"/>
      <c r="H15" s="619"/>
      <c r="I15" s="619"/>
      <c r="J15" s="619"/>
      <c r="K15" s="619"/>
      <c r="L15" s="691"/>
      <c r="M15" s="614"/>
      <c r="N15" s="614"/>
      <c r="O15" s="607"/>
    </row>
    <row r="16" spans="1:16" x14ac:dyDescent="0.2">
      <c r="A16" s="49"/>
      <c r="B16" s="618" t="s">
        <v>297</v>
      </c>
      <c r="C16" s="619"/>
      <c r="D16" s="620"/>
      <c r="E16" s="621"/>
      <c r="F16" s="619"/>
      <c r="G16" s="619"/>
      <c r="H16" s="619"/>
      <c r="I16" s="619"/>
      <c r="J16" s="619"/>
      <c r="K16" s="619"/>
      <c r="L16" s="691"/>
      <c r="M16" s="690"/>
      <c r="N16" s="616"/>
      <c r="O16" s="607"/>
    </row>
    <row r="17" spans="1:15" x14ac:dyDescent="0.2">
      <c r="A17" s="49"/>
      <c r="B17" s="606"/>
      <c r="C17" s="607"/>
      <c r="D17" s="607"/>
      <c r="E17" s="607"/>
      <c r="F17" s="607"/>
      <c r="G17" s="607"/>
      <c r="H17" s="607"/>
      <c r="I17" s="607"/>
      <c r="J17" s="607"/>
      <c r="K17" s="607"/>
      <c r="L17" s="607"/>
      <c r="M17" s="607"/>
      <c r="N17" s="607"/>
      <c r="O17" s="607"/>
    </row>
    <row r="18" spans="1:15" x14ac:dyDescent="0.2">
      <c r="A18" s="49"/>
      <c r="B18" s="618" t="s">
        <v>96</v>
      </c>
      <c r="C18" s="618" t="s">
        <v>65</v>
      </c>
      <c r="D18" s="622"/>
      <c r="E18" s="623"/>
      <c r="F18" s="623"/>
      <c r="G18" s="623"/>
      <c r="H18" s="623"/>
      <c r="I18" s="623"/>
      <c r="J18" s="623"/>
      <c r="K18" s="623"/>
      <c r="L18" s="623"/>
      <c r="M18" s="614"/>
      <c r="N18" s="614"/>
      <c r="O18" s="607"/>
    </row>
    <row r="19" spans="1:15" x14ac:dyDescent="0.2">
      <c r="A19" s="49"/>
      <c r="B19" s="606"/>
      <c r="C19" s="607"/>
      <c r="D19" s="625"/>
      <c r="E19" s="607"/>
      <c r="F19" s="607"/>
      <c r="G19" s="607"/>
      <c r="H19" s="752" t="str">
        <f>IF(AND(F10="Vast uurtatief van € 60,00",SUM(H21:I56)&gt;0),IF((SUM(H21:I56)/COUNTA(H21:I56))&gt;60,"Let op: uurtarief max. €60!",""),"")</f>
        <v/>
      </c>
      <c r="I19" s="753"/>
      <c r="J19" s="607"/>
      <c r="K19" s="607"/>
      <c r="L19" s="607"/>
      <c r="M19" s="626"/>
      <c r="N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N20" s="614"/>
      <c r="O20" s="607"/>
    </row>
    <row r="21" spans="1:15" x14ac:dyDescent="0.2">
      <c r="A21" s="49"/>
      <c r="B21" s="1001"/>
      <c r="C21" s="1420"/>
      <c r="D21" s="1421"/>
      <c r="E21" s="1420"/>
      <c r="F21" s="1421"/>
      <c r="G21" s="600"/>
      <c r="H21" s="1422"/>
      <c r="I21" s="1423"/>
      <c r="J21" s="1000"/>
      <c r="K21" s="1000"/>
      <c r="L21" s="601">
        <f t="shared" ref="L21:L56" si="0">H21*J21</f>
        <v>0</v>
      </c>
      <c r="M21" s="614"/>
      <c r="N21" s="614"/>
      <c r="O21" s="607"/>
    </row>
    <row r="22" spans="1:15" x14ac:dyDescent="0.2">
      <c r="A22" s="49"/>
      <c r="B22" s="1001"/>
      <c r="C22" s="1420"/>
      <c r="D22" s="1421"/>
      <c r="E22" s="1420"/>
      <c r="F22" s="1421"/>
      <c r="G22" s="600"/>
      <c r="H22" s="1422"/>
      <c r="I22" s="1423"/>
      <c r="J22" s="1000"/>
      <c r="K22" s="1000"/>
      <c r="L22" s="601">
        <f t="shared" si="0"/>
        <v>0</v>
      </c>
      <c r="M22" s="614"/>
      <c r="N22" s="614"/>
      <c r="O22" s="607"/>
    </row>
    <row r="23" spans="1:15" x14ac:dyDescent="0.2">
      <c r="A23" s="49"/>
      <c r="B23" s="1001"/>
      <c r="C23" s="1420"/>
      <c r="D23" s="1421"/>
      <c r="E23" s="1420"/>
      <c r="F23" s="1421"/>
      <c r="G23" s="600"/>
      <c r="H23" s="1422"/>
      <c r="I23" s="1423"/>
      <c r="J23" s="1000"/>
      <c r="K23" s="1000"/>
      <c r="L23" s="601">
        <f t="shared" si="0"/>
        <v>0</v>
      </c>
      <c r="M23" s="614"/>
      <c r="N23" s="614"/>
      <c r="O23" s="607"/>
    </row>
    <row r="24" spans="1:15" x14ac:dyDescent="0.2">
      <c r="A24" s="49"/>
      <c r="B24" s="1001"/>
      <c r="C24" s="1420"/>
      <c r="D24" s="1421"/>
      <c r="E24" s="1420"/>
      <c r="F24" s="1421"/>
      <c r="G24" s="600"/>
      <c r="H24" s="1422"/>
      <c r="I24" s="1423"/>
      <c r="J24" s="1000"/>
      <c r="K24" s="1000"/>
      <c r="L24" s="601">
        <f t="shared" si="0"/>
        <v>0</v>
      </c>
      <c r="M24" s="614"/>
      <c r="N24" s="614"/>
      <c r="O24" s="607"/>
    </row>
    <row r="25" spans="1:15" x14ac:dyDescent="0.2">
      <c r="A25" s="49"/>
      <c r="B25" s="1001"/>
      <c r="C25" s="1420"/>
      <c r="D25" s="1421"/>
      <c r="E25" s="1420"/>
      <c r="F25" s="1421"/>
      <c r="G25" s="600"/>
      <c r="H25" s="1422"/>
      <c r="I25" s="1423"/>
      <c r="J25" s="1000"/>
      <c r="K25" s="1000"/>
      <c r="L25" s="601">
        <f t="shared" si="0"/>
        <v>0</v>
      </c>
      <c r="M25" s="614"/>
      <c r="N25" s="614"/>
      <c r="O25" s="607"/>
    </row>
    <row r="26" spans="1:15" x14ac:dyDescent="0.2">
      <c r="A26" s="49"/>
      <c r="B26" s="1001"/>
      <c r="C26" s="1420"/>
      <c r="D26" s="1421"/>
      <c r="E26" s="1420"/>
      <c r="F26" s="1421"/>
      <c r="G26" s="600"/>
      <c r="H26" s="1422"/>
      <c r="I26" s="1423"/>
      <c r="J26" s="1000"/>
      <c r="K26" s="1000"/>
      <c r="L26" s="601">
        <f t="shared" si="0"/>
        <v>0</v>
      </c>
      <c r="M26" s="614"/>
      <c r="N26" s="614"/>
      <c r="O26" s="607"/>
    </row>
    <row r="27" spans="1:15" x14ac:dyDescent="0.2">
      <c r="A27" s="49"/>
      <c r="B27" s="1001"/>
      <c r="C27" s="1420"/>
      <c r="D27" s="1421"/>
      <c r="E27" s="1420"/>
      <c r="F27" s="1421"/>
      <c r="G27" s="600"/>
      <c r="H27" s="1422"/>
      <c r="I27" s="1423"/>
      <c r="J27" s="1000"/>
      <c r="K27" s="1000"/>
      <c r="L27" s="601">
        <f t="shared" si="0"/>
        <v>0</v>
      </c>
      <c r="M27" s="614"/>
      <c r="N27" s="614"/>
      <c r="O27" s="607"/>
    </row>
    <row r="28" spans="1:15" x14ac:dyDescent="0.2">
      <c r="A28" s="49"/>
      <c r="B28" s="1001"/>
      <c r="C28" s="1420"/>
      <c r="D28" s="1421"/>
      <c r="E28" s="1420"/>
      <c r="F28" s="1421"/>
      <c r="G28" s="600"/>
      <c r="H28" s="1422"/>
      <c r="I28" s="1423"/>
      <c r="J28" s="1000"/>
      <c r="K28" s="1000"/>
      <c r="L28" s="601">
        <f t="shared" si="0"/>
        <v>0</v>
      </c>
      <c r="M28" s="614"/>
      <c r="N28" s="614"/>
      <c r="O28" s="607"/>
    </row>
    <row r="29" spans="1:15" x14ac:dyDescent="0.2">
      <c r="A29" s="49"/>
      <c r="B29" s="1001"/>
      <c r="C29" s="1420"/>
      <c r="D29" s="1421"/>
      <c r="E29" s="1420"/>
      <c r="F29" s="1421"/>
      <c r="G29" s="600"/>
      <c r="H29" s="1422"/>
      <c r="I29" s="1423"/>
      <c r="J29" s="1000"/>
      <c r="K29" s="1000"/>
      <c r="L29" s="601">
        <f t="shared" si="0"/>
        <v>0</v>
      </c>
      <c r="M29" s="614"/>
      <c r="N29" s="614"/>
      <c r="O29" s="607"/>
    </row>
    <row r="30" spans="1:15" x14ac:dyDescent="0.2">
      <c r="A30" s="49"/>
      <c r="B30" s="1001"/>
      <c r="C30" s="1420"/>
      <c r="D30" s="1421"/>
      <c r="E30" s="1420"/>
      <c r="F30" s="1421"/>
      <c r="G30" s="600"/>
      <c r="H30" s="1422"/>
      <c r="I30" s="1423"/>
      <c r="J30" s="1000"/>
      <c r="K30" s="1000"/>
      <c r="L30" s="601">
        <f t="shared" si="0"/>
        <v>0</v>
      </c>
      <c r="M30" s="614"/>
      <c r="N30" s="614"/>
      <c r="O30" s="607"/>
    </row>
    <row r="31" spans="1:15" x14ac:dyDescent="0.2">
      <c r="A31" s="49"/>
      <c r="B31" s="1001"/>
      <c r="C31" s="1420"/>
      <c r="D31" s="1421"/>
      <c r="E31" s="1420"/>
      <c r="F31" s="1421"/>
      <c r="G31" s="600"/>
      <c r="H31" s="1422"/>
      <c r="I31" s="1423"/>
      <c r="J31" s="1000"/>
      <c r="K31" s="1000"/>
      <c r="L31" s="601">
        <f t="shared" si="0"/>
        <v>0</v>
      </c>
      <c r="M31" s="614"/>
      <c r="N31" s="614"/>
      <c r="O31" s="607"/>
    </row>
    <row r="32" spans="1:15" x14ac:dyDescent="0.2">
      <c r="A32" s="49"/>
      <c r="B32" s="1001"/>
      <c r="C32" s="1420"/>
      <c r="D32" s="1421"/>
      <c r="E32" s="1420"/>
      <c r="F32" s="1421"/>
      <c r="G32" s="600"/>
      <c r="H32" s="1422"/>
      <c r="I32" s="1423"/>
      <c r="J32" s="1000"/>
      <c r="K32" s="1000"/>
      <c r="L32" s="601">
        <f t="shared" si="0"/>
        <v>0</v>
      </c>
      <c r="M32" s="614"/>
      <c r="N32" s="614"/>
      <c r="O32" s="607"/>
    </row>
    <row r="33" spans="1:15" x14ac:dyDescent="0.2">
      <c r="A33" s="49"/>
      <c r="B33" s="1001"/>
      <c r="C33" s="1420"/>
      <c r="D33" s="1421"/>
      <c r="E33" s="1420"/>
      <c r="F33" s="1421"/>
      <c r="G33" s="600"/>
      <c r="H33" s="1422"/>
      <c r="I33" s="1423"/>
      <c r="J33" s="1000"/>
      <c r="K33" s="1000"/>
      <c r="L33" s="601">
        <f t="shared" si="0"/>
        <v>0</v>
      </c>
      <c r="M33" s="614"/>
      <c r="N33" s="614"/>
      <c r="O33" s="607"/>
    </row>
    <row r="34" spans="1:15" x14ac:dyDescent="0.2">
      <c r="A34" s="49"/>
      <c r="B34" s="1001"/>
      <c r="C34" s="1420"/>
      <c r="D34" s="1421"/>
      <c r="E34" s="1420"/>
      <c r="F34" s="1421"/>
      <c r="G34" s="600"/>
      <c r="H34" s="1422"/>
      <c r="I34" s="1423"/>
      <c r="J34" s="1000"/>
      <c r="K34" s="1000"/>
      <c r="L34" s="601">
        <f t="shared" si="0"/>
        <v>0</v>
      </c>
      <c r="M34" s="614"/>
      <c r="N34" s="614"/>
      <c r="O34" s="607"/>
    </row>
    <row r="35" spans="1:15" x14ac:dyDescent="0.2">
      <c r="A35" s="49"/>
      <c r="B35" s="1001"/>
      <c r="C35" s="1420"/>
      <c r="D35" s="1421"/>
      <c r="E35" s="1420"/>
      <c r="F35" s="1421"/>
      <c r="G35" s="600"/>
      <c r="H35" s="1422"/>
      <c r="I35" s="1423"/>
      <c r="J35" s="1000"/>
      <c r="K35" s="1000"/>
      <c r="L35" s="601">
        <f t="shared" si="0"/>
        <v>0</v>
      </c>
      <c r="M35" s="614"/>
      <c r="N35" s="614"/>
      <c r="O35" s="607"/>
    </row>
    <row r="36" spans="1:15" x14ac:dyDescent="0.2">
      <c r="A36" s="49"/>
      <c r="B36" s="1001"/>
      <c r="C36" s="1420"/>
      <c r="D36" s="1421"/>
      <c r="E36" s="1420"/>
      <c r="F36" s="1421"/>
      <c r="G36" s="600"/>
      <c r="H36" s="1422"/>
      <c r="I36" s="1423"/>
      <c r="J36" s="1000"/>
      <c r="K36" s="1000"/>
      <c r="L36" s="601">
        <f t="shared" si="0"/>
        <v>0</v>
      </c>
      <c r="M36" s="614"/>
      <c r="N36" s="614"/>
      <c r="O36" s="607"/>
    </row>
    <row r="37" spans="1:15" ht="15" customHeight="1" x14ac:dyDescent="0.2">
      <c r="A37" s="49"/>
      <c r="B37" s="1001"/>
      <c r="C37" s="1420"/>
      <c r="D37" s="1421"/>
      <c r="E37" s="1420"/>
      <c r="F37" s="1421"/>
      <c r="G37" s="600"/>
      <c r="H37" s="1422"/>
      <c r="I37" s="1423"/>
      <c r="J37" s="1000"/>
      <c r="K37" s="1000"/>
      <c r="L37" s="601">
        <f t="shared" si="0"/>
        <v>0</v>
      </c>
      <c r="M37" s="614"/>
      <c r="N37" s="614"/>
      <c r="O37" s="607"/>
    </row>
    <row r="38" spans="1:15" x14ac:dyDescent="0.2">
      <c r="A38" s="49"/>
      <c r="B38" s="1001"/>
      <c r="C38" s="1420"/>
      <c r="D38" s="1421"/>
      <c r="E38" s="1420"/>
      <c r="F38" s="1421"/>
      <c r="G38" s="600"/>
      <c r="H38" s="1422"/>
      <c r="I38" s="1423"/>
      <c r="J38" s="1000"/>
      <c r="K38" s="1000"/>
      <c r="L38" s="601">
        <f t="shared" si="0"/>
        <v>0</v>
      </c>
      <c r="M38" s="614"/>
      <c r="N38" s="614"/>
      <c r="O38" s="607"/>
    </row>
    <row r="39" spans="1:15" s="42" customFormat="1" ht="15" customHeight="1" x14ac:dyDescent="0.2">
      <c r="A39" s="48"/>
      <c r="B39" s="1001"/>
      <c r="C39" s="1420"/>
      <c r="D39" s="1421"/>
      <c r="E39" s="1420"/>
      <c r="F39" s="1421"/>
      <c r="G39" s="600"/>
      <c r="H39" s="1422"/>
      <c r="I39" s="1423"/>
      <c r="J39" s="1000"/>
      <c r="K39" s="1000"/>
      <c r="L39" s="601">
        <f t="shared" si="0"/>
        <v>0</v>
      </c>
      <c r="M39" s="614"/>
      <c r="N39" s="614"/>
      <c r="O39" s="607"/>
    </row>
    <row r="40" spans="1:15" s="42" customFormat="1" x14ac:dyDescent="0.2">
      <c r="A40" s="48"/>
      <c r="B40" s="1001"/>
      <c r="C40" s="1420"/>
      <c r="D40" s="1421"/>
      <c r="E40" s="1420"/>
      <c r="F40" s="1421"/>
      <c r="G40" s="600"/>
      <c r="H40" s="1422"/>
      <c r="I40" s="1423"/>
      <c r="J40" s="1000"/>
      <c r="K40" s="1000"/>
      <c r="L40" s="601">
        <f t="shared" si="0"/>
        <v>0</v>
      </c>
      <c r="M40" s="614"/>
      <c r="N40" s="614"/>
      <c r="O40" s="607"/>
    </row>
    <row r="41" spans="1:15" s="42" customFormat="1" x14ac:dyDescent="0.2">
      <c r="A41" s="48"/>
      <c r="B41" s="1001"/>
      <c r="C41" s="1420"/>
      <c r="D41" s="1421"/>
      <c r="E41" s="1420"/>
      <c r="F41" s="1421"/>
      <c r="G41" s="600"/>
      <c r="H41" s="1422"/>
      <c r="I41" s="1423"/>
      <c r="J41" s="1000"/>
      <c r="K41" s="1000"/>
      <c r="L41" s="601">
        <f t="shared" si="0"/>
        <v>0</v>
      </c>
      <c r="M41" s="614"/>
      <c r="N41" s="614"/>
      <c r="O41" s="607"/>
    </row>
    <row r="42" spans="1:15" s="42" customFormat="1" x14ac:dyDescent="0.2">
      <c r="A42" s="48"/>
      <c r="B42" s="1001"/>
      <c r="C42" s="1420"/>
      <c r="D42" s="1421"/>
      <c r="E42" s="1420"/>
      <c r="F42" s="1421"/>
      <c r="G42" s="600"/>
      <c r="H42" s="1422"/>
      <c r="I42" s="1423"/>
      <c r="J42" s="1000"/>
      <c r="K42" s="1000"/>
      <c r="L42" s="601">
        <f t="shared" si="0"/>
        <v>0</v>
      </c>
      <c r="M42" s="614"/>
      <c r="N42" s="614"/>
      <c r="O42" s="607"/>
    </row>
    <row r="43" spans="1:15" s="42" customFormat="1" x14ac:dyDescent="0.2">
      <c r="A43" s="48"/>
      <c r="B43" s="1001"/>
      <c r="C43" s="1420"/>
      <c r="D43" s="1421"/>
      <c r="E43" s="1420"/>
      <c r="F43" s="1421"/>
      <c r="G43" s="600"/>
      <c r="H43" s="1422"/>
      <c r="I43" s="1423"/>
      <c r="J43" s="1000"/>
      <c r="K43" s="1000"/>
      <c r="L43" s="601">
        <f t="shared" si="0"/>
        <v>0</v>
      </c>
      <c r="M43" s="614"/>
      <c r="N43" s="614"/>
      <c r="O43" s="607"/>
    </row>
    <row r="44" spans="1:15" s="42" customFormat="1" x14ac:dyDescent="0.2">
      <c r="A44" s="48"/>
      <c r="B44" s="1001"/>
      <c r="C44" s="1420"/>
      <c r="D44" s="1421"/>
      <c r="E44" s="1420"/>
      <c r="F44" s="1421"/>
      <c r="G44" s="600"/>
      <c r="H44" s="1422"/>
      <c r="I44" s="1423"/>
      <c r="J44" s="1000"/>
      <c r="K44" s="1000"/>
      <c r="L44" s="601">
        <f t="shared" si="0"/>
        <v>0</v>
      </c>
      <c r="M44" s="614"/>
      <c r="N44" s="614"/>
      <c r="O44" s="607"/>
    </row>
    <row r="45" spans="1:15" s="42" customFormat="1" x14ac:dyDescent="0.2">
      <c r="A45" s="48"/>
      <c r="B45" s="1001"/>
      <c r="C45" s="1420"/>
      <c r="D45" s="1421"/>
      <c r="E45" s="1420"/>
      <c r="F45" s="1421"/>
      <c r="G45" s="600"/>
      <c r="H45" s="1422"/>
      <c r="I45" s="1423"/>
      <c r="J45" s="1000"/>
      <c r="K45" s="1000"/>
      <c r="L45" s="601">
        <f t="shared" si="0"/>
        <v>0</v>
      </c>
      <c r="M45" s="614"/>
      <c r="N45" s="614"/>
      <c r="O45" s="607"/>
    </row>
    <row r="46" spans="1:15" s="42" customFormat="1" x14ac:dyDescent="0.2">
      <c r="A46" s="48"/>
      <c r="B46" s="1001"/>
      <c r="C46" s="1420"/>
      <c r="D46" s="1421"/>
      <c r="E46" s="1420"/>
      <c r="F46" s="1421"/>
      <c r="G46" s="600"/>
      <c r="H46" s="1422"/>
      <c r="I46" s="1423"/>
      <c r="J46" s="1000"/>
      <c r="K46" s="1000"/>
      <c r="L46" s="601">
        <f t="shared" si="0"/>
        <v>0</v>
      </c>
      <c r="M46" s="614"/>
      <c r="N46" s="614"/>
      <c r="O46" s="607"/>
    </row>
    <row r="47" spans="1:15" s="42" customFormat="1" x14ac:dyDescent="0.2">
      <c r="A47" s="48"/>
      <c r="B47" s="1001"/>
      <c r="C47" s="1420"/>
      <c r="D47" s="1421"/>
      <c r="E47" s="1420"/>
      <c r="F47" s="1421"/>
      <c r="G47" s="600"/>
      <c r="H47" s="1422"/>
      <c r="I47" s="1423"/>
      <c r="J47" s="1000"/>
      <c r="K47" s="1000"/>
      <c r="L47" s="601">
        <f t="shared" si="0"/>
        <v>0</v>
      </c>
      <c r="M47" s="614"/>
      <c r="N47" s="614"/>
      <c r="O47" s="607"/>
    </row>
    <row r="48" spans="1:15" s="42" customFormat="1" x14ac:dyDescent="0.2">
      <c r="A48" s="48"/>
      <c r="B48" s="1001"/>
      <c r="C48" s="1420"/>
      <c r="D48" s="1421"/>
      <c r="E48" s="1420"/>
      <c r="F48" s="1421"/>
      <c r="G48" s="600"/>
      <c r="H48" s="1422"/>
      <c r="I48" s="1423"/>
      <c r="J48" s="1000"/>
      <c r="K48" s="1000"/>
      <c r="L48" s="601">
        <f t="shared" si="0"/>
        <v>0</v>
      </c>
      <c r="M48" s="614"/>
      <c r="N48" s="614"/>
      <c r="O48" s="607"/>
    </row>
    <row r="49" spans="1:16" s="42" customFormat="1" x14ac:dyDescent="0.2">
      <c r="A49" s="48"/>
      <c r="B49" s="1001"/>
      <c r="C49" s="1420"/>
      <c r="D49" s="1421"/>
      <c r="E49" s="1420"/>
      <c r="F49" s="1421"/>
      <c r="G49" s="600"/>
      <c r="H49" s="1422"/>
      <c r="I49" s="1423"/>
      <c r="J49" s="1000"/>
      <c r="K49" s="1000"/>
      <c r="L49" s="601">
        <f t="shared" si="0"/>
        <v>0</v>
      </c>
      <c r="M49" s="614"/>
      <c r="N49" s="614"/>
      <c r="O49" s="607"/>
    </row>
    <row r="50" spans="1:16" s="42" customFormat="1" x14ac:dyDescent="0.2">
      <c r="A50" s="48"/>
      <c r="B50" s="1001"/>
      <c r="C50" s="1420"/>
      <c r="D50" s="1421"/>
      <c r="E50" s="1420"/>
      <c r="F50" s="1421"/>
      <c r="G50" s="600"/>
      <c r="H50" s="1422"/>
      <c r="I50" s="1423"/>
      <c r="J50" s="1000"/>
      <c r="K50" s="1000"/>
      <c r="L50" s="601">
        <f t="shared" si="0"/>
        <v>0</v>
      </c>
      <c r="M50" s="614"/>
      <c r="N50" s="614"/>
      <c r="O50" s="607"/>
    </row>
    <row r="51" spans="1:16" s="42" customFormat="1" x14ac:dyDescent="0.2">
      <c r="A51" s="48"/>
      <c r="B51" s="1001"/>
      <c r="C51" s="1420"/>
      <c r="D51" s="1421"/>
      <c r="E51" s="1420"/>
      <c r="F51" s="1421"/>
      <c r="G51" s="600"/>
      <c r="H51" s="1422"/>
      <c r="I51" s="1423"/>
      <c r="J51" s="1000"/>
      <c r="K51" s="1000"/>
      <c r="L51" s="601">
        <f t="shared" si="0"/>
        <v>0</v>
      </c>
      <c r="M51" s="614"/>
      <c r="N51" s="614"/>
      <c r="O51" s="607"/>
    </row>
    <row r="52" spans="1:16" s="42" customFormat="1" x14ac:dyDescent="0.2">
      <c r="A52" s="48"/>
      <c r="B52" s="1001"/>
      <c r="C52" s="1420"/>
      <c r="D52" s="1421"/>
      <c r="E52" s="1420"/>
      <c r="F52" s="1421"/>
      <c r="G52" s="600"/>
      <c r="H52" s="1422"/>
      <c r="I52" s="1423"/>
      <c r="J52" s="1000"/>
      <c r="K52" s="1000"/>
      <c r="L52" s="601">
        <f t="shared" si="0"/>
        <v>0</v>
      </c>
      <c r="M52" s="614"/>
      <c r="N52" s="614"/>
      <c r="O52" s="607"/>
    </row>
    <row r="53" spans="1:16" s="42" customFormat="1" x14ac:dyDescent="0.2">
      <c r="A53" s="48"/>
      <c r="B53" s="1001"/>
      <c r="C53" s="1420"/>
      <c r="D53" s="1421"/>
      <c r="E53" s="1420"/>
      <c r="F53" s="1421"/>
      <c r="G53" s="600"/>
      <c r="H53" s="1422"/>
      <c r="I53" s="1423"/>
      <c r="J53" s="1000"/>
      <c r="K53" s="1000"/>
      <c r="L53" s="601">
        <f t="shared" si="0"/>
        <v>0</v>
      </c>
      <c r="M53" s="614"/>
      <c r="N53" s="614"/>
      <c r="O53" s="607"/>
    </row>
    <row r="54" spans="1:16" s="42" customFormat="1" x14ac:dyDescent="0.2">
      <c r="A54" s="48"/>
      <c r="B54" s="1001"/>
      <c r="C54" s="1420"/>
      <c r="D54" s="1421"/>
      <c r="E54" s="1420"/>
      <c r="F54" s="1421"/>
      <c r="G54" s="600"/>
      <c r="H54" s="1422"/>
      <c r="I54" s="1423"/>
      <c r="J54" s="1000"/>
      <c r="K54" s="1000"/>
      <c r="L54" s="601">
        <f t="shared" si="0"/>
        <v>0</v>
      </c>
      <c r="M54" s="614"/>
      <c r="N54" s="614"/>
      <c r="O54" s="607"/>
    </row>
    <row r="55" spans="1:16" s="42" customFormat="1" x14ac:dyDescent="0.2">
      <c r="A55" s="48"/>
      <c r="B55" s="1001"/>
      <c r="C55" s="1420"/>
      <c r="D55" s="1421"/>
      <c r="E55" s="1420"/>
      <c r="F55" s="1421"/>
      <c r="G55" s="600"/>
      <c r="H55" s="1422"/>
      <c r="I55" s="1423"/>
      <c r="J55" s="1000"/>
      <c r="K55" s="1000"/>
      <c r="L55" s="601">
        <f t="shared" si="0"/>
        <v>0</v>
      </c>
      <c r="M55" s="614"/>
      <c r="N55" s="614"/>
      <c r="O55" s="607"/>
    </row>
    <row r="56" spans="1:16" s="42" customFormat="1" ht="15" customHeight="1" x14ac:dyDescent="0.2">
      <c r="A56" s="48"/>
      <c r="B56" s="1001"/>
      <c r="C56" s="1420"/>
      <c r="D56" s="1421"/>
      <c r="E56" s="1420"/>
      <c r="F56" s="1421"/>
      <c r="G56" s="600"/>
      <c r="H56" s="1422"/>
      <c r="I56" s="1423"/>
      <c r="J56" s="1000"/>
      <c r="K56" s="1000"/>
      <c r="L56" s="601">
        <f t="shared" si="0"/>
        <v>0</v>
      </c>
      <c r="M56" s="613"/>
      <c r="N56" s="613"/>
      <c r="O56" s="607"/>
    </row>
    <row r="57" spans="1:16" s="42" customFormat="1" ht="15" customHeight="1" x14ac:dyDescent="0.2">
      <c r="A57" s="48"/>
      <c r="B57" s="607"/>
      <c r="C57" s="607"/>
      <c r="D57" s="606"/>
      <c r="E57" s="606"/>
      <c r="F57" s="606"/>
      <c r="G57" s="606"/>
      <c r="H57" s="606"/>
      <c r="I57" s="606" t="s">
        <v>99</v>
      </c>
      <c r="J57" s="607"/>
      <c r="K57" s="607"/>
      <c r="L57" s="609">
        <f>SUM(L21:L56)</f>
        <v>0</v>
      </c>
      <c r="M57" s="628"/>
      <c r="N57" s="628"/>
      <c r="O57" s="1413" t="s">
        <v>379</v>
      </c>
    </row>
    <row r="58" spans="1:16" s="42" customFormat="1" ht="15" customHeight="1" x14ac:dyDescent="0.2">
      <c r="A58" s="48"/>
      <c r="B58" s="627"/>
      <c r="C58" s="606"/>
      <c r="D58" s="606"/>
      <c r="E58" s="607"/>
      <c r="F58" s="607"/>
      <c r="G58" s="607"/>
      <c r="H58" s="607"/>
      <c r="I58" s="607"/>
      <c r="J58" s="606"/>
      <c r="K58" s="606"/>
      <c r="L58" s="606"/>
      <c r="M58" s="607"/>
      <c r="N58" s="607"/>
      <c r="O58" s="1413"/>
    </row>
    <row r="59" spans="1:16" s="42" customFormat="1" ht="15" customHeight="1" x14ac:dyDescent="0.2">
      <c r="A59" s="48"/>
      <c r="B59" s="618" t="s">
        <v>100</v>
      </c>
      <c r="C59" s="618" t="s">
        <v>291</v>
      </c>
      <c r="D59" s="618"/>
      <c r="E59" s="623"/>
      <c r="F59" s="623"/>
      <c r="G59" s="623"/>
      <c r="H59" s="623"/>
      <c r="I59" s="623"/>
      <c r="J59" s="623"/>
      <c r="K59" s="623"/>
      <c r="L59" s="623"/>
      <c r="M59" s="634"/>
      <c r="N59" s="634"/>
      <c r="O59" s="1413"/>
    </row>
    <row r="60" spans="1:16" s="42" customFormat="1" x14ac:dyDescent="0.2">
      <c r="A60" s="48"/>
      <c r="B60" s="606"/>
      <c r="C60" s="606"/>
      <c r="D60" s="606"/>
      <c r="E60" s="607"/>
      <c r="F60" s="607"/>
      <c r="G60" s="607"/>
      <c r="H60" s="607"/>
      <c r="I60" s="607"/>
      <c r="J60" s="607"/>
      <c r="K60" s="607"/>
      <c r="L60" s="607"/>
      <c r="M60" s="614"/>
      <c r="N60" s="614"/>
      <c r="O60" s="1414"/>
    </row>
    <row r="61" spans="1:16" s="42" customFormat="1" ht="51" x14ac:dyDescent="0.2">
      <c r="A61" s="48"/>
      <c r="B61" s="599" t="s">
        <v>369</v>
      </c>
      <c r="C61" s="599" t="s">
        <v>101</v>
      </c>
      <c r="D61" s="598" t="s">
        <v>373</v>
      </c>
      <c r="E61" s="598" t="s">
        <v>102</v>
      </c>
      <c r="F61" s="602" t="s">
        <v>374</v>
      </c>
      <c r="G61" s="602" t="s">
        <v>375</v>
      </c>
      <c r="H61" s="602" t="s">
        <v>376</v>
      </c>
      <c r="I61" s="602" t="s">
        <v>69</v>
      </c>
      <c r="J61" s="599" t="s">
        <v>377</v>
      </c>
      <c r="K61" s="599" t="s">
        <v>517</v>
      </c>
      <c r="L61" s="599" t="s">
        <v>97</v>
      </c>
      <c r="M61" s="614"/>
      <c r="N61" s="614"/>
      <c r="O61" s="611" t="s">
        <v>380</v>
      </c>
    </row>
    <row r="62" spans="1:16"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614"/>
      <c r="O62" s="604" t="str">
        <f t="shared" ref="O62:O83" si="3">IFERROR(IF(D62&gt;=Startdatum,"Na startdatum aangekocht", IF(DATEDIF($D62,Startdatum,"D")&gt;0,IF(((F62-((DATEDIF($D62,Startdatum,"M")/12)))*($E62/$F62))&lt;0,"Dit is afgeschreven!",((F62-((DATEDIF($D62,Startdatum,"M")/12)))*($E62/$F62))),($E62/$F62))),0)</f>
        <v>Na startdatum aangekocht</v>
      </c>
      <c r="P62" s="53"/>
    </row>
    <row r="63" spans="1:16" s="42" customFormat="1" x14ac:dyDescent="0.2">
      <c r="A63" s="48"/>
      <c r="B63" s="1001"/>
      <c r="C63" s="1001"/>
      <c r="D63" s="1002"/>
      <c r="E63" s="1003"/>
      <c r="F63" s="1004"/>
      <c r="G63" s="604">
        <f t="shared" si="1"/>
        <v>0</v>
      </c>
      <c r="H63" s="1003"/>
      <c r="I63" s="605">
        <f t="shared" ref="I63:I83" si="4">IFERROR(G63/H63,0)</f>
        <v>0</v>
      </c>
      <c r="J63" s="1003"/>
      <c r="K63" s="1000"/>
      <c r="L63" s="601">
        <f t="shared" si="2"/>
        <v>0</v>
      </c>
      <c r="M63" s="614"/>
      <c r="N63" s="614"/>
      <c r="O63" s="604" t="str">
        <f t="shared" si="3"/>
        <v>Na startdatum aangekocht</v>
      </c>
    </row>
    <row r="64" spans="1:16" s="42" customFormat="1" x14ac:dyDescent="0.2">
      <c r="A64" s="48"/>
      <c r="B64" s="1001"/>
      <c r="C64" s="1001"/>
      <c r="D64" s="1002"/>
      <c r="E64" s="1003"/>
      <c r="F64" s="1004"/>
      <c r="G64" s="604">
        <f t="shared" si="1"/>
        <v>0</v>
      </c>
      <c r="H64" s="1003"/>
      <c r="I64" s="605">
        <f t="shared" si="4"/>
        <v>0</v>
      </c>
      <c r="J64" s="1003"/>
      <c r="K64" s="1000"/>
      <c r="L64" s="601">
        <f t="shared" si="2"/>
        <v>0</v>
      </c>
      <c r="M64" s="614"/>
      <c r="N64" s="614"/>
      <c r="O64" s="604" t="str">
        <f t="shared" si="3"/>
        <v>Na startdatum aangekocht</v>
      </c>
    </row>
    <row r="65" spans="1:15" s="42" customFormat="1" x14ac:dyDescent="0.2">
      <c r="A65" s="48"/>
      <c r="B65" s="1001"/>
      <c r="C65" s="1001"/>
      <c r="D65" s="1002"/>
      <c r="E65" s="1003"/>
      <c r="F65" s="1004"/>
      <c r="G65" s="604">
        <f t="shared" si="1"/>
        <v>0</v>
      </c>
      <c r="H65" s="1003"/>
      <c r="I65" s="605">
        <f t="shared" si="4"/>
        <v>0</v>
      </c>
      <c r="J65" s="1003"/>
      <c r="K65" s="1000"/>
      <c r="L65" s="601">
        <f t="shared" si="2"/>
        <v>0</v>
      </c>
      <c r="M65" s="614"/>
      <c r="N65" s="614"/>
      <c r="O65" s="604" t="str">
        <f t="shared" si="3"/>
        <v>Na startdatum aangekocht</v>
      </c>
    </row>
    <row r="66" spans="1:15" s="42" customFormat="1" x14ac:dyDescent="0.2">
      <c r="A66" s="48"/>
      <c r="B66" s="1001"/>
      <c r="C66" s="1001"/>
      <c r="D66" s="1002"/>
      <c r="E66" s="1003"/>
      <c r="F66" s="1004"/>
      <c r="G66" s="604">
        <f t="shared" si="1"/>
        <v>0</v>
      </c>
      <c r="H66" s="1003"/>
      <c r="I66" s="605">
        <f t="shared" si="4"/>
        <v>0</v>
      </c>
      <c r="J66" s="1003"/>
      <c r="K66" s="1000"/>
      <c r="L66" s="601">
        <f t="shared" si="2"/>
        <v>0</v>
      </c>
      <c r="M66" s="614"/>
      <c r="N66" s="614"/>
      <c r="O66" s="604" t="str">
        <f t="shared" si="3"/>
        <v>Na startdatum aangekocht</v>
      </c>
    </row>
    <row r="67" spans="1:15" s="42" customFormat="1" x14ac:dyDescent="0.2">
      <c r="A67" s="48"/>
      <c r="B67" s="1001"/>
      <c r="C67" s="1001"/>
      <c r="D67" s="1002"/>
      <c r="E67" s="1003"/>
      <c r="F67" s="1004"/>
      <c r="G67" s="604">
        <f t="shared" si="1"/>
        <v>0</v>
      </c>
      <c r="H67" s="1003"/>
      <c r="I67" s="605">
        <f t="shared" si="4"/>
        <v>0</v>
      </c>
      <c r="J67" s="1003"/>
      <c r="K67" s="1000"/>
      <c r="L67" s="601">
        <f t="shared" si="2"/>
        <v>0</v>
      </c>
      <c r="M67" s="614"/>
      <c r="N67" s="614"/>
      <c r="O67" s="604" t="str">
        <f t="shared" si="3"/>
        <v>Na startdatum aangekocht</v>
      </c>
    </row>
    <row r="68" spans="1:15" s="42" customFormat="1" x14ac:dyDescent="0.2">
      <c r="A68" s="48"/>
      <c r="B68" s="1001"/>
      <c r="C68" s="1001"/>
      <c r="D68" s="1002"/>
      <c r="E68" s="1003"/>
      <c r="F68" s="1004"/>
      <c r="G68" s="604">
        <f t="shared" si="1"/>
        <v>0</v>
      </c>
      <c r="H68" s="1003"/>
      <c r="I68" s="605">
        <f t="shared" si="4"/>
        <v>0</v>
      </c>
      <c r="J68" s="1003"/>
      <c r="K68" s="1000"/>
      <c r="L68" s="601">
        <f t="shared" si="2"/>
        <v>0</v>
      </c>
      <c r="M68" s="614"/>
      <c r="N68" s="614"/>
      <c r="O68" s="604" t="str">
        <f t="shared" si="3"/>
        <v>Na startdatum aangekocht</v>
      </c>
    </row>
    <row r="69" spans="1:15" s="42" customFormat="1" x14ac:dyDescent="0.2">
      <c r="A69" s="48"/>
      <c r="B69" s="1001"/>
      <c r="C69" s="1001"/>
      <c r="D69" s="1002"/>
      <c r="E69" s="1003"/>
      <c r="F69" s="1004"/>
      <c r="G69" s="604">
        <f t="shared" si="1"/>
        <v>0</v>
      </c>
      <c r="H69" s="1003"/>
      <c r="I69" s="605">
        <f t="shared" si="4"/>
        <v>0</v>
      </c>
      <c r="J69" s="1003"/>
      <c r="K69" s="1000"/>
      <c r="L69" s="601">
        <f t="shared" si="2"/>
        <v>0</v>
      </c>
      <c r="M69" s="614"/>
      <c r="N69" s="614"/>
      <c r="O69" s="604" t="str">
        <f t="shared" si="3"/>
        <v>Na startdatum aangekocht</v>
      </c>
    </row>
    <row r="70" spans="1:15" s="42" customFormat="1" x14ac:dyDescent="0.2">
      <c r="A70" s="48"/>
      <c r="B70" s="1001"/>
      <c r="C70" s="1001"/>
      <c r="D70" s="1002"/>
      <c r="E70" s="1003"/>
      <c r="F70" s="1004"/>
      <c r="G70" s="604">
        <f t="shared" si="1"/>
        <v>0</v>
      </c>
      <c r="H70" s="1003"/>
      <c r="I70" s="605">
        <f t="shared" si="4"/>
        <v>0</v>
      </c>
      <c r="J70" s="1003"/>
      <c r="K70" s="1000"/>
      <c r="L70" s="601">
        <f t="shared" si="2"/>
        <v>0</v>
      </c>
      <c r="M70" s="614"/>
      <c r="N70" s="614"/>
      <c r="O70" s="604" t="str">
        <f t="shared" si="3"/>
        <v>Na startdatum aangekocht</v>
      </c>
    </row>
    <row r="71" spans="1:15" s="42" customFormat="1" x14ac:dyDescent="0.2">
      <c r="A71" s="48"/>
      <c r="B71" s="1001"/>
      <c r="C71" s="1001"/>
      <c r="D71" s="1002"/>
      <c r="E71" s="1003"/>
      <c r="F71" s="1004"/>
      <c r="G71" s="604">
        <f t="shared" si="1"/>
        <v>0</v>
      </c>
      <c r="H71" s="1003"/>
      <c r="I71" s="605">
        <f t="shared" si="4"/>
        <v>0</v>
      </c>
      <c r="J71" s="1003"/>
      <c r="K71" s="1000"/>
      <c r="L71" s="601">
        <f t="shared" si="2"/>
        <v>0</v>
      </c>
      <c r="M71" s="614"/>
      <c r="N71" s="614"/>
      <c r="O71" s="604" t="str">
        <f t="shared" si="3"/>
        <v>Na startdatum aangekocht</v>
      </c>
    </row>
    <row r="72" spans="1:15" s="42" customFormat="1" x14ac:dyDescent="0.2">
      <c r="A72" s="48"/>
      <c r="B72" s="1001"/>
      <c r="C72" s="1001"/>
      <c r="D72" s="1002"/>
      <c r="E72" s="1003"/>
      <c r="F72" s="1004"/>
      <c r="G72" s="604">
        <f t="shared" si="1"/>
        <v>0</v>
      </c>
      <c r="H72" s="1003"/>
      <c r="I72" s="605">
        <f t="shared" si="4"/>
        <v>0</v>
      </c>
      <c r="J72" s="1003"/>
      <c r="K72" s="1000"/>
      <c r="L72" s="601">
        <f t="shared" si="2"/>
        <v>0</v>
      </c>
      <c r="M72" s="614"/>
      <c r="N72" s="614"/>
      <c r="O72" s="604" t="str">
        <f t="shared" si="3"/>
        <v>Na startdatum aangekocht</v>
      </c>
    </row>
    <row r="73" spans="1:15" s="42" customFormat="1" x14ac:dyDescent="0.2">
      <c r="A73" s="48"/>
      <c r="B73" s="1001"/>
      <c r="C73" s="1001"/>
      <c r="D73" s="1002"/>
      <c r="E73" s="1003"/>
      <c r="F73" s="1004"/>
      <c r="G73" s="604">
        <f t="shared" si="1"/>
        <v>0</v>
      </c>
      <c r="H73" s="1003"/>
      <c r="I73" s="605">
        <f t="shared" si="4"/>
        <v>0</v>
      </c>
      <c r="J73" s="1003"/>
      <c r="K73" s="1000"/>
      <c r="L73" s="601">
        <f t="shared" si="2"/>
        <v>0</v>
      </c>
      <c r="M73" s="614"/>
      <c r="N73" s="614"/>
      <c r="O73" s="604" t="str">
        <f t="shared" si="3"/>
        <v>Na startdatum aangekocht</v>
      </c>
    </row>
    <row r="74" spans="1:15" s="42" customFormat="1" x14ac:dyDescent="0.2">
      <c r="A74" s="48"/>
      <c r="B74" s="1001"/>
      <c r="C74" s="1001"/>
      <c r="D74" s="1002"/>
      <c r="E74" s="1003"/>
      <c r="F74" s="1004"/>
      <c r="G74" s="604">
        <f t="shared" si="1"/>
        <v>0</v>
      </c>
      <c r="H74" s="1003"/>
      <c r="I74" s="605">
        <f t="shared" si="4"/>
        <v>0</v>
      </c>
      <c r="J74" s="1003"/>
      <c r="K74" s="1000"/>
      <c r="L74" s="601">
        <f t="shared" si="2"/>
        <v>0</v>
      </c>
      <c r="M74" s="614"/>
      <c r="N74" s="614"/>
      <c r="O74" s="604" t="str">
        <f t="shared" si="3"/>
        <v>Na startdatum aangekocht</v>
      </c>
    </row>
    <row r="75" spans="1:15" s="42" customFormat="1" x14ac:dyDescent="0.2">
      <c r="A75" s="48"/>
      <c r="B75" s="1001"/>
      <c r="C75" s="1001"/>
      <c r="D75" s="1002"/>
      <c r="E75" s="1003"/>
      <c r="F75" s="1004"/>
      <c r="G75" s="604">
        <f t="shared" si="1"/>
        <v>0</v>
      </c>
      <c r="H75" s="1003"/>
      <c r="I75" s="605">
        <f t="shared" si="4"/>
        <v>0</v>
      </c>
      <c r="J75" s="1003"/>
      <c r="K75" s="1000"/>
      <c r="L75" s="601">
        <f t="shared" si="2"/>
        <v>0</v>
      </c>
      <c r="M75" s="614"/>
      <c r="N75" s="614"/>
      <c r="O75" s="604" t="str">
        <f t="shared" si="3"/>
        <v>Na startdatum aangekocht</v>
      </c>
    </row>
    <row r="76" spans="1:15" s="42" customFormat="1" x14ac:dyDescent="0.2">
      <c r="A76" s="48"/>
      <c r="B76" s="1001"/>
      <c r="C76" s="1001"/>
      <c r="D76" s="1002"/>
      <c r="E76" s="1003"/>
      <c r="F76" s="1004"/>
      <c r="G76" s="604">
        <f t="shared" si="1"/>
        <v>0</v>
      </c>
      <c r="H76" s="1003"/>
      <c r="I76" s="605">
        <f t="shared" si="4"/>
        <v>0</v>
      </c>
      <c r="J76" s="1003"/>
      <c r="K76" s="1000"/>
      <c r="L76" s="601">
        <f t="shared" si="2"/>
        <v>0</v>
      </c>
      <c r="M76" s="614"/>
      <c r="N76" s="614"/>
      <c r="O76" s="604" t="str">
        <f t="shared" si="3"/>
        <v>Na startdatum aangekocht</v>
      </c>
    </row>
    <row r="77" spans="1:15" s="42" customFormat="1" x14ac:dyDescent="0.2">
      <c r="A77" s="48"/>
      <c r="B77" s="1001"/>
      <c r="C77" s="1001"/>
      <c r="D77" s="1002"/>
      <c r="E77" s="1003"/>
      <c r="F77" s="1004"/>
      <c r="G77" s="604">
        <f t="shared" si="1"/>
        <v>0</v>
      </c>
      <c r="H77" s="1003"/>
      <c r="I77" s="605">
        <f t="shared" si="4"/>
        <v>0</v>
      </c>
      <c r="J77" s="1003"/>
      <c r="K77" s="1000"/>
      <c r="L77" s="601">
        <f t="shared" si="2"/>
        <v>0</v>
      </c>
      <c r="M77" s="614"/>
      <c r="N77" s="614"/>
      <c r="O77" s="604" t="str">
        <f t="shared" si="3"/>
        <v>Na startdatum aangekocht</v>
      </c>
    </row>
    <row r="78" spans="1:15" s="42" customFormat="1" x14ac:dyDescent="0.2">
      <c r="A78" s="48"/>
      <c r="B78" s="1001"/>
      <c r="C78" s="1001"/>
      <c r="D78" s="1002"/>
      <c r="E78" s="1003"/>
      <c r="F78" s="1004"/>
      <c r="G78" s="604">
        <f t="shared" si="1"/>
        <v>0</v>
      </c>
      <c r="H78" s="1003"/>
      <c r="I78" s="605">
        <f t="shared" si="4"/>
        <v>0</v>
      </c>
      <c r="J78" s="1003"/>
      <c r="K78" s="1000"/>
      <c r="L78" s="601">
        <f t="shared" si="2"/>
        <v>0</v>
      </c>
      <c r="M78" s="614"/>
      <c r="N78" s="614"/>
      <c r="O78" s="604" t="str">
        <f t="shared" si="3"/>
        <v>Na startdatum aangekocht</v>
      </c>
    </row>
    <row r="79" spans="1:15" s="42" customFormat="1" x14ac:dyDescent="0.2">
      <c r="A79" s="48"/>
      <c r="B79" s="1001"/>
      <c r="C79" s="1001"/>
      <c r="D79" s="1002"/>
      <c r="E79" s="1003"/>
      <c r="F79" s="1004"/>
      <c r="G79" s="604">
        <f t="shared" si="1"/>
        <v>0</v>
      </c>
      <c r="H79" s="1003"/>
      <c r="I79" s="605">
        <f t="shared" si="4"/>
        <v>0</v>
      </c>
      <c r="J79" s="1003"/>
      <c r="K79" s="1000"/>
      <c r="L79" s="601">
        <f t="shared" si="2"/>
        <v>0</v>
      </c>
      <c r="M79" s="614"/>
      <c r="N79" s="614"/>
      <c r="O79" s="604" t="str">
        <f t="shared" si="3"/>
        <v>Na startdatum aangekocht</v>
      </c>
    </row>
    <row r="80" spans="1:15" s="42" customFormat="1" x14ac:dyDescent="0.2">
      <c r="A80" s="48"/>
      <c r="B80" s="1001"/>
      <c r="C80" s="1001"/>
      <c r="D80" s="1002"/>
      <c r="E80" s="1003"/>
      <c r="F80" s="1004"/>
      <c r="G80" s="604">
        <f t="shared" si="1"/>
        <v>0</v>
      </c>
      <c r="H80" s="1003"/>
      <c r="I80" s="605">
        <f t="shared" si="4"/>
        <v>0</v>
      </c>
      <c r="J80" s="1003"/>
      <c r="K80" s="1000"/>
      <c r="L80" s="601">
        <f t="shared" si="2"/>
        <v>0</v>
      </c>
      <c r="M80" s="614"/>
      <c r="N80" s="614"/>
      <c r="O80" s="604" t="str">
        <f t="shared" si="3"/>
        <v>Na startdatum aangekocht</v>
      </c>
    </row>
    <row r="81" spans="1:15" s="42" customFormat="1" x14ac:dyDescent="0.2">
      <c r="A81" s="48"/>
      <c r="B81" s="1001"/>
      <c r="C81" s="1001"/>
      <c r="D81" s="1002"/>
      <c r="E81" s="1003"/>
      <c r="F81" s="1004"/>
      <c r="G81" s="604">
        <f t="shared" si="1"/>
        <v>0</v>
      </c>
      <c r="H81" s="1003"/>
      <c r="I81" s="605">
        <f t="shared" si="4"/>
        <v>0</v>
      </c>
      <c r="J81" s="1003"/>
      <c r="K81" s="1000"/>
      <c r="L81" s="601">
        <f t="shared" si="2"/>
        <v>0</v>
      </c>
      <c r="M81" s="614"/>
      <c r="N81" s="614"/>
      <c r="O81" s="604" t="str">
        <f t="shared" si="3"/>
        <v>Na startdatum aangekocht</v>
      </c>
    </row>
    <row r="82" spans="1:15" s="42" customFormat="1" x14ac:dyDescent="0.2">
      <c r="A82" s="48"/>
      <c r="B82" s="1001"/>
      <c r="C82" s="1001"/>
      <c r="D82" s="1002"/>
      <c r="E82" s="1003"/>
      <c r="F82" s="1004"/>
      <c r="G82" s="604">
        <f t="shared" si="1"/>
        <v>0</v>
      </c>
      <c r="H82" s="1003"/>
      <c r="I82" s="605">
        <f t="shared" si="4"/>
        <v>0</v>
      </c>
      <c r="J82" s="1003"/>
      <c r="K82" s="1000"/>
      <c r="L82" s="601">
        <f t="shared" si="2"/>
        <v>0</v>
      </c>
      <c r="M82" s="614"/>
      <c r="N82" s="614"/>
      <c r="O82" s="604" t="str">
        <f t="shared" si="3"/>
        <v>Na startdatum aangekocht</v>
      </c>
    </row>
    <row r="83" spans="1:15" s="42" customFormat="1" x14ac:dyDescent="0.2">
      <c r="A83" s="48"/>
      <c r="B83" s="1001"/>
      <c r="C83" s="1001"/>
      <c r="D83" s="1002"/>
      <c r="E83" s="1003"/>
      <c r="F83" s="1004"/>
      <c r="G83" s="604">
        <f>IFERROR(E83/F83,0)</f>
        <v>0</v>
      </c>
      <c r="H83" s="1003"/>
      <c r="I83" s="605">
        <f t="shared" si="4"/>
        <v>0</v>
      </c>
      <c r="J83" s="1003"/>
      <c r="K83" s="1000"/>
      <c r="L83" s="601">
        <f t="shared" si="2"/>
        <v>0</v>
      </c>
      <c r="M83" s="607"/>
      <c r="N83" s="607"/>
      <c r="O83" s="604" t="str">
        <f t="shared" si="3"/>
        <v>Na startdatum aangekocht</v>
      </c>
    </row>
    <row r="84" spans="1:15" s="42" customFormat="1" x14ac:dyDescent="0.2">
      <c r="A84" s="48"/>
      <c r="B84" s="606"/>
      <c r="C84" s="606"/>
      <c r="D84" s="606"/>
      <c r="E84" s="606"/>
      <c r="F84" s="606"/>
      <c r="G84" s="607"/>
      <c r="H84" s="607"/>
      <c r="I84" s="606"/>
      <c r="J84" s="608" t="s">
        <v>103</v>
      </c>
      <c r="K84" s="608"/>
      <c r="L84" s="609">
        <f>SUM(L62:L83)</f>
        <v>0</v>
      </c>
      <c r="M84" s="624"/>
      <c r="N84" s="616"/>
      <c r="O84" s="607"/>
    </row>
    <row r="85" spans="1:15" s="42" customFormat="1" x14ac:dyDescent="0.2">
      <c r="A85" s="48"/>
      <c r="B85" s="607"/>
      <c r="C85" s="635"/>
      <c r="D85" s="607"/>
      <c r="E85" s="607"/>
      <c r="F85" s="607"/>
      <c r="G85" s="607"/>
      <c r="H85" s="607"/>
      <c r="I85" s="607"/>
      <c r="J85" s="607"/>
      <c r="K85" s="607"/>
      <c r="L85" s="607"/>
      <c r="M85" s="607"/>
      <c r="N85" s="607"/>
      <c r="O85" s="607"/>
    </row>
    <row r="86" spans="1:15" s="42" customFormat="1" x14ac:dyDescent="0.2">
      <c r="A86" s="48"/>
      <c r="B86" s="618" t="s">
        <v>104</v>
      </c>
      <c r="C86" s="618" t="s">
        <v>91</v>
      </c>
      <c r="D86" s="623"/>
      <c r="E86" s="623"/>
      <c r="F86" s="623"/>
      <c r="G86" s="623"/>
      <c r="H86" s="623"/>
      <c r="I86" s="623"/>
      <c r="J86" s="623"/>
      <c r="K86" s="623"/>
      <c r="L86" s="623"/>
      <c r="M86" s="607"/>
      <c r="N86" s="607"/>
      <c r="O86" s="607"/>
    </row>
    <row r="87" spans="1:15" s="42" customFormat="1" x14ac:dyDescent="0.2">
      <c r="A87" s="48"/>
      <c r="B87" s="606" t="s">
        <v>381</v>
      </c>
      <c r="C87" s="607"/>
      <c r="D87" s="607"/>
      <c r="E87" s="607"/>
      <c r="F87" s="607"/>
      <c r="G87" s="607"/>
      <c r="H87" s="607"/>
      <c r="I87" s="607"/>
      <c r="J87" s="607"/>
      <c r="K87" s="607"/>
      <c r="L87" s="607"/>
      <c r="M87" s="607"/>
      <c r="N87" s="607"/>
      <c r="O87" s="607"/>
    </row>
    <row r="88" spans="1:15" s="42" customFormat="1" x14ac:dyDescent="0.2">
      <c r="A88" s="48"/>
      <c r="B88" s="41"/>
      <c r="C88" s="41"/>
      <c r="D88" s="630" t="str">
        <f>IF(COUNTA(D90:D107)&lt;COUNTA(E90:E107),"Let op! Vul ook de aanschafdatum in!","")</f>
        <v/>
      </c>
      <c r="E88" s="636"/>
      <c r="F88" s="636"/>
      <c r="G88" s="631"/>
      <c r="H88" s="1427"/>
      <c r="I88" s="1427"/>
      <c r="J88" s="637"/>
      <c r="K88" s="689"/>
      <c r="L88" s="607"/>
      <c r="M88" s="607"/>
      <c r="N88" s="607"/>
      <c r="O88" s="607"/>
    </row>
    <row r="89" spans="1:15" s="42" customFormat="1" ht="76.5" x14ac:dyDescent="0.2">
      <c r="A89" s="48"/>
      <c r="B89" s="599" t="s">
        <v>369</v>
      </c>
      <c r="C89" s="638" t="s">
        <v>101</v>
      </c>
      <c r="D89" s="639" t="s">
        <v>382</v>
      </c>
      <c r="E89" s="640" t="s">
        <v>102</v>
      </c>
      <c r="F89" s="638" t="s">
        <v>374</v>
      </c>
      <c r="G89" s="748"/>
      <c r="H89" s="641" t="s">
        <v>383</v>
      </c>
      <c r="I89" s="638"/>
      <c r="J89" s="749"/>
      <c r="K89" s="599" t="s">
        <v>517</v>
      </c>
      <c r="L89" s="602" t="s">
        <v>384</v>
      </c>
      <c r="M89" s="607"/>
      <c r="N89" s="607"/>
      <c r="O89" s="611" t="s">
        <v>380</v>
      </c>
    </row>
    <row r="90" spans="1:15" s="42" customFormat="1" x14ac:dyDescent="0.2">
      <c r="A90" s="48"/>
      <c r="B90" s="1005"/>
      <c r="C90" s="1013"/>
      <c r="D90" s="1002"/>
      <c r="E90" s="1006"/>
      <c r="F90" s="1014"/>
      <c r="G90" s="744"/>
      <c r="H90" s="642">
        <f>IFERROR(E90-L90,0)</f>
        <v>0</v>
      </c>
      <c r="I90" s="745"/>
      <c r="J90" s="750"/>
      <c r="K90" s="1000"/>
      <c r="L90" s="643">
        <f>IFERROR(($E90/$F90)*(Project!$B$21-(DATEDIF(Startdatum,$D90,"D")/365)),0)</f>
        <v>0</v>
      </c>
      <c r="M90" s="607"/>
      <c r="N90" s="607"/>
      <c r="O90" s="604" t="str">
        <f t="shared" ref="O90:O107" si="5">IFERROR(IF(D90&gt;=Startdatum,"Na startdatum aangekocht", IF(DATEDIF($D90,Startdatum,"D")&gt;0,IF(((F90-((DATEDIF($D90,Startdatum,"M")/12)))*($E90/$F90))&lt;0,"Dit is afgeschreven!",((F90-((DATEDIF($D90,Startdatum,"M")/12)))*($E90/$F90))),($E90/$F90))),0)</f>
        <v>Na startdatum aangekocht</v>
      </c>
    </row>
    <row r="91" spans="1:15" s="42" customFormat="1" x14ac:dyDescent="0.2">
      <c r="A91" s="48"/>
      <c r="B91" s="1005"/>
      <c r="C91" s="1013"/>
      <c r="D91" s="1002"/>
      <c r="E91" s="1006"/>
      <c r="F91" s="1014"/>
      <c r="G91" s="744"/>
      <c r="H91" s="642">
        <f t="shared" ref="H91:H107" si="6">IFERROR(E91-L91,0)</f>
        <v>0</v>
      </c>
      <c r="I91" s="745"/>
      <c r="J91" s="750"/>
      <c r="K91" s="1000"/>
      <c r="L91" s="643">
        <f>IFERROR(($E91/$F91)*(Project!$B$21-(DATEDIF(Startdatum,$D91,"D")/365)),0)</f>
        <v>0</v>
      </c>
      <c r="M91" s="607"/>
      <c r="N91" s="607"/>
      <c r="O91" s="604" t="str">
        <f t="shared" si="5"/>
        <v>Na startdatum aangekocht</v>
      </c>
    </row>
    <row r="92" spans="1:15" s="42" customFormat="1" x14ac:dyDescent="0.2">
      <c r="A92" s="48"/>
      <c r="B92" s="1005"/>
      <c r="C92" s="1013"/>
      <c r="D92" s="1002"/>
      <c r="E92" s="1006"/>
      <c r="F92" s="1014"/>
      <c r="G92" s="744"/>
      <c r="H92" s="642">
        <f t="shared" si="6"/>
        <v>0</v>
      </c>
      <c r="I92" s="745"/>
      <c r="J92" s="750"/>
      <c r="K92" s="1000"/>
      <c r="L92" s="643">
        <f>IFERROR(($E92/$F92)*(Project!$B$21-(DATEDIF(Startdatum,$D92,"D")/365)),0)</f>
        <v>0</v>
      </c>
      <c r="M92" s="607"/>
      <c r="N92" s="607"/>
      <c r="O92" s="604" t="str">
        <f t="shared" si="5"/>
        <v>Na startdatum aangekocht</v>
      </c>
    </row>
    <row r="93" spans="1:15" s="42" customFormat="1" x14ac:dyDescent="0.2">
      <c r="A93" s="48"/>
      <c r="B93" s="1005"/>
      <c r="C93" s="1013"/>
      <c r="D93" s="1002"/>
      <c r="E93" s="1006"/>
      <c r="F93" s="1014"/>
      <c r="G93" s="744"/>
      <c r="H93" s="642">
        <f t="shared" si="6"/>
        <v>0</v>
      </c>
      <c r="I93" s="745"/>
      <c r="J93" s="750"/>
      <c r="K93" s="1000"/>
      <c r="L93" s="643">
        <f>IFERROR(($E93/$F93)*(Project!$B$21-(DATEDIF(Startdatum,$D93,"D")/365)),0)</f>
        <v>0</v>
      </c>
      <c r="M93" s="607"/>
      <c r="N93" s="607"/>
      <c r="O93" s="604" t="str">
        <f t="shared" si="5"/>
        <v>Na startdatum aangekocht</v>
      </c>
    </row>
    <row r="94" spans="1:15" s="42" customFormat="1" x14ac:dyDescent="0.2">
      <c r="A94" s="48"/>
      <c r="B94" s="1005"/>
      <c r="C94" s="1013"/>
      <c r="D94" s="1002"/>
      <c r="E94" s="1006"/>
      <c r="F94" s="1014"/>
      <c r="G94" s="744"/>
      <c r="H94" s="642">
        <f t="shared" si="6"/>
        <v>0</v>
      </c>
      <c r="I94" s="745"/>
      <c r="J94" s="750"/>
      <c r="K94" s="1000"/>
      <c r="L94" s="643">
        <f>IFERROR(($E94/$F94)*(Project!$B$21-(DATEDIF(Startdatum,$D94,"D")/365)),0)</f>
        <v>0</v>
      </c>
      <c r="M94" s="607"/>
      <c r="N94" s="607"/>
      <c r="O94" s="604" t="str">
        <f t="shared" si="5"/>
        <v>Na startdatum aangekocht</v>
      </c>
    </row>
    <row r="95" spans="1:15" s="42" customFormat="1" x14ac:dyDescent="0.2">
      <c r="A95" s="48"/>
      <c r="B95" s="1005"/>
      <c r="C95" s="1013"/>
      <c r="D95" s="1002"/>
      <c r="E95" s="1006"/>
      <c r="F95" s="1014"/>
      <c r="G95" s="744"/>
      <c r="H95" s="642">
        <f t="shared" si="6"/>
        <v>0</v>
      </c>
      <c r="I95" s="745"/>
      <c r="J95" s="750"/>
      <c r="K95" s="1000"/>
      <c r="L95" s="643">
        <f>IFERROR(($E95/$F95)*(Project!$B$21-(DATEDIF(Startdatum,$D95,"D")/365)),0)</f>
        <v>0</v>
      </c>
      <c r="M95" s="607"/>
      <c r="N95" s="607"/>
      <c r="O95" s="604" t="str">
        <f t="shared" si="5"/>
        <v>Na startdatum aangekocht</v>
      </c>
    </row>
    <row r="96" spans="1:15" s="42" customFormat="1" x14ac:dyDescent="0.2">
      <c r="A96" s="48"/>
      <c r="B96" s="1005"/>
      <c r="C96" s="1013"/>
      <c r="D96" s="1002"/>
      <c r="E96" s="1006"/>
      <c r="F96" s="1014"/>
      <c r="G96" s="744"/>
      <c r="H96" s="642">
        <f t="shared" si="6"/>
        <v>0</v>
      </c>
      <c r="I96" s="745"/>
      <c r="J96" s="750"/>
      <c r="K96" s="1000"/>
      <c r="L96" s="643">
        <f>IFERROR(($E96/$F96)*(Project!$B$21-(DATEDIF(Startdatum,$D96,"D")/365)),0)</f>
        <v>0</v>
      </c>
      <c r="M96" s="607"/>
      <c r="N96" s="607"/>
      <c r="O96" s="604" t="str">
        <f t="shared" si="5"/>
        <v>Na startdatum aangekocht</v>
      </c>
    </row>
    <row r="97" spans="1:15" s="42" customFormat="1" x14ac:dyDescent="0.2">
      <c r="A97" s="48"/>
      <c r="B97" s="1005"/>
      <c r="C97" s="1013"/>
      <c r="D97" s="1002"/>
      <c r="E97" s="1006"/>
      <c r="F97" s="1014"/>
      <c r="G97" s="744"/>
      <c r="H97" s="642">
        <f t="shared" si="6"/>
        <v>0</v>
      </c>
      <c r="I97" s="745"/>
      <c r="J97" s="750"/>
      <c r="K97" s="1000"/>
      <c r="L97" s="643">
        <f>IFERROR(($E97/$F97)*(Project!$B$21-(DATEDIF(Startdatum,$D97,"D")/365)),0)</f>
        <v>0</v>
      </c>
      <c r="M97" s="607"/>
      <c r="N97" s="607"/>
      <c r="O97" s="604" t="str">
        <f t="shared" si="5"/>
        <v>Na startdatum aangekocht</v>
      </c>
    </row>
    <row r="98" spans="1:15" s="42" customFormat="1" x14ac:dyDescent="0.2">
      <c r="A98" s="48"/>
      <c r="B98" s="1005"/>
      <c r="C98" s="1013"/>
      <c r="D98" s="1002"/>
      <c r="E98" s="1006"/>
      <c r="F98" s="1014"/>
      <c r="G98" s="744"/>
      <c r="H98" s="642">
        <f t="shared" si="6"/>
        <v>0</v>
      </c>
      <c r="I98" s="745"/>
      <c r="J98" s="750"/>
      <c r="K98" s="1000"/>
      <c r="L98" s="643">
        <f>IFERROR(($E98/$F98)*(Project!$B$21-(DATEDIF(Startdatum,$D98,"D")/365)),0)</f>
        <v>0</v>
      </c>
      <c r="M98" s="607"/>
      <c r="N98" s="607"/>
      <c r="O98" s="604" t="str">
        <f t="shared" si="5"/>
        <v>Na startdatum aangekocht</v>
      </c>
    </row>
    <row r="99" spans="1:15" s="42" customFormat="1" x14ac:dyDescent="0.2">
      <c r="A99" s="48"/>
      <c r="B99" s="1005"/>
      <c r="C99" s="1013"/>
      <c r="D99" s="1002"/>
      <c r="E99" s="1006"/>
      <c r="F99" s="1014"/>
      <c r="G99" s="744"/>
      <c r="H99" s="642">
        <f t="shared" si="6"/>
        <v>0</v>
      </c>
      <c r="I99" s="745"/>
      <c r="J99" s="750"/>
      <c r="K99" s="1000"/>
      <c r="L99" s="643">
        <f>IFERROR(($E99/$F99)*(Project!$B$21-(DATEDIF(Startdatum,$D99,"D")/365)),0)</f>
        <v>0</v>
      </c>
      <c r="M99" s="607"/>
      <c r="N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N100" s="607"/>
      <c r="O100" s="604" t="str">
        <f t="shared" si="5"/>
        <v>Na startdatum aangekocht</v>
      </c>
    </row>
    <row r="101" spans="1:15" s="42" customFormat="1" x14ac:dyDescent="0.2">
      <c r="A101" s="48"/>
      <c r="B101" s="1005"/>
      <c r="C101" s="1013"/>
      <c r="D101" s="1002"/>
      <c r="E101" s="1006"/>
      <c r="F101" s="1014"/>
      <c r="G101" s="744"/>
      <c r="H101" s="642">
        <f t="shared" si="6"/>
        <v>0</v>
      </c>
      <c r="I101" s="745"/>
      <c r="J101" s="750"/>
      <c r="K101" s="1000"/>
      <c r="L101" s="643">
        <f>IFERROR(($E101/$F101)*(Project!$B$21-(DATEDIF(Startdatum,$D101,"D")/365)),0)</f>
        <v>0</v>
      </c>
      <c r="M101" s="607"/>
      <c r="N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N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N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N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N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N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N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N108" s="606"/>
      <c r="O108" s="606"/>
    </row>
    <row r="109" spans="1:15" x14ac:dyDescent="0.2">
      <c r="A109" s="49"/>
      <c r="B109" s="606"/>
      <c r="C109" s="606"/>
      <c r="D109" s="606"/>
      <c r="E109" s="606"/>
      <c r="F109" s="606"/>
      <c r="G109" s="606"/>
      <c r="H109" s="606"/>
      <c r="I109" s="606"/>
      <c r="J109" s="606"/>
      <c r="K109" s="606"/>
      <c r="L109" s="606"/>
      <c r="M109" s="612"/>
      <c r="N109" s="606"/>
      <c r="O109" s="612"/>
    </row>
    <row r="110" spans="1:15" x14ac:dyDescent="0.2">
      <c r="A110" s="49"/>
      <c r="B110" s="606" t="s">
        <v>292</v>
      </c>
      <c r="C110" s="607"/>
      <c r="D110" s="606"/>
      <c r="E110" s="606"/>
      <c r="F110" s="606"/>
      <c r="G110" s="606"/>
      <c r="H110" s="606"/>
      <c r="I110" s="606"/>
      <c r="J110" s="612"/>
      <c r="K110" s="612"/>
      <c r="L110" s="606"/>
      <c r="M110" s="612"/>
      <c r="N110" s="606"/>
      <c r="O110" s="606"/>
    </row>
    <row r="111" spans="1:15" ht="38.25" x14ac:dyDescent="0.2">
      <c r="A111" s="49"/>
      <c r="B111" s="599" t="s">
        <v>369</v>
      </c>
      <c r="C111" s="1424" t="s">
        <v>101</v>
      </c>
      <c r="D111" s="1425"/>
      <c r="E111" s="1425"/>
      <c r="F111" s="1425"/>
      <c r="G111" s="1425"/>
      <c r="H111" s="1426"/>
      <c r="I111" s="638" t="s">
        <v>105</v>
      </c>
      <c r="J111" s="599" t="s">
        <v>197</v>
      </c>
      <c r="K111" s="599" t="s">
        <v>517</v>
      </c>
      <c r="L111" s="599" t="s">
        <v>97</v>
      </c>
      <c r="M111" s="612"/>
      <c r="N111" s="606"/>
      <c r="O111" s="606"/>
    </row>
    <row r="112" spans="1:15" x14ac:dyDescent="0.2">
      <c r="A112" s="49"/>
      <c r="B112" s="1005"/>
      <c r="C112" s="1415"/>
      <c r="D112" s="1417"/>
      <c r="E112" s="1417"/>
      <c r="F112" s="1417"/>
      <c r="G112" s="1417"/>
      <c r="H112" s="1416"/>
      <c r="I112" s="1013"/>
      <c r="J112" s="1015"/>
      <c r="K112" s="1000"/>
      <c r="L112" s="645">
        <f t="shared" ref="L112:L129" si="7">$I112*J112</f>
        <v>0</v>
      </c>
      <c r="M112" s="612"/>
      <c r="N112" s="606"/>
      <c r="O112" s="606"/>
    </row>
    <row r="113" spans="1:15" x14ac:dyDescent="0.2">
      <c r="A113" s="49"/>
      <c r="B113" s="1005"/>
      <c r="C113" s="1415"/>
      <c r="D113" s="1417"/>
      <c r="E113" s="1417"/>
      <c r="F113" s="1417"/>
      <c r="G113" s="1417"/>
      <c r="H113" s="1416"/>
      <c r="I113" s="1013"/>
      <c r="J113" s="1015"/>
      <c r="K113" s="1000"/>
      <c r="L113" s="645">
        <f t="shared" si="7"/>
        <v>0</v>
      </c>
      <c r="M113" s="612"/>
      <c r="N113" s="606"/>
      <c r="O113" s="606"/>
    </row>
    <row r="114" spans="1:15" x14ac:dyDescent="0.2">
      <c r="A114" s="49"/>
      <c r="B114" s="1005"/>
      <c r="C114" s="1415"/>
      <c r="D114" s="1417"/>
      <c r="E114" s="1417"/>
      <c r="F114" s="1417"/>
      <c r="G114" s="1417"/>
      <c r="H114" s="1416"/>
      <c r="I114" s="1013"/>
      <c r="J114" s="1015"/>
      <c r="K114" s="1000"/>
      <c r="L114" s="645">
        <f t="shared" si="7"/>
        <v>0</v>
      </c>
      <c r="M114" s="612"/>
      <c r="N114" s="606"/>
      <c r="O114" s="606"/>
    </row>
    <row r="115" spans="1:15" x14ac:dyDescent="0.2">
      <c r="A115" s="49"/>
      <c r="B115" s="1005"/>
      <c r="C115" s="1415"/>
      <c r="D115" s="1417"/>
      <c r="E115" s="1417"/>
      <c r="F115" s="1417"/>
      <c r="G115" s="1417"/>
      <c r="H115" s="1416"/>
      <c r="I115" s="1013"/>
      <c r="J115" s="1015"/>
      <c r="K115" s="1000"/>
      <c r="L115" s="645">
        <f t="shared" si="7"/>
        <v>0</v>
      </c>
      <c r="M115" s="612"/>
      <c r="N115" s="606"/>
      <c r="O115" s="606"/>
    </row>
    <row r="116" spans="1:15" x14ac:dyDescent="0.2">
      <c r="A116" s="49"/>
      <c r="B116" s="1005"/>
      <c r="C116" s="1415"/>
      <c r="D116" s="1417"/>
      <c r="E116" s="1417"/>
      <c r="F116" s="1417"/>
      <c r="G116" s="1417"/>
      <c r="H116" s="1416"/>
      <c r="I116" s="1013"/>
      <c r="J116" s="1015"/>
      <c r="K116" s="1000"/>
      <c r="L116" s="645">
        <f t="shared" si="7"/>
        <v>0</v>
      </c>
      <c r="M116" s="612"/>
      <c r="N116" s="606"/>
      <c r="O116" s="606"/>
    </row>
    <row r="117" spans="1:15" s="56" customFormat="1" ht="15.75" x14ac:dyDescent="0.25">
      <c r="A117" s="58"/>
      <c r="B117" s="1005"/>
      <c r="C117" s="1415"/>
      <c r="D117" s="1417"/>
      <c r="E117" s="1417"/>
      <c r="F117" s="1417"/>
      <c r="G117" s="1417"/>
      <c r="H117" s="1416"/>
      <c r="I117" s="1013"/>
      <c r="J117" s="1015"/>
      <c r="K117" s="1000"/>
      <c r="L117" s="645">
        <f t="shared" si="7"/>
        <v>0</v>
      </c>
      <c r="M117" s="612"/>
      <c r="N117" s="606"/>
      <c r="O117" s="606"/>
    </row>
    <row r="118" spans="1:15" s="56" customFormat="1" ht="15.75" x14ac:dyDescent="0.25">
      <c r="A118" s="58"/>
      <c r="B118" s="1005"/>
      <c r="C118" s="1418"/>
      <c r="D118" s="1419"/>
      <c r="E118" s="1419"/>
      <c r="F118" s="1419"/>
      <c r="G118" s="1419"/>
      <c r="H118" s="1419"/>
      <c r="I118" s="1001"/>
      <c r="J118" s="1016"/>
      <c r="K118" s="1000"/>
      <c r="L118" s="645">
        <f t="shared" si="7"/>
        <v>0</v>
      </c>
      <c r="M118" s="612"/>
      <c r="N118" s="606"/>
      <c r="O118" s="606"/>
    </row>
    <row r="119" spans="1:15" x14ac:dyDescent="0.2">
      <c r="A119" s="49"/>
      <c r="B119" s="1005"/>
      <c r="C119" s="1418"/>
      <c r="D119" s="1419"/>
      <c r="E119" s="1419"/>
      <c r="F119" s="1419"/>
      <c r="G119" s="1419"/>
      <c r="H119" s="1419"/>
      <c r="I119" s="1001"/>
      <c r="J119" s="1016"/>
      <c r="K119" s="1000"/>
      <c r="L119" s="645">
        <f t="shared" si="7"/>
        <v>0</v>
      </c>
      <c r="M119" s="612"/>
      <c r="N119" s="606"/>
      <c r="O119" s="606"/>
    </row>
    <row r="120" spans="1:15" x14ac:dyDescent="0.2">
      <c r="A120" s="49"/>
      <c r="B120" s="1005"/>
      <c r="C120" s="1415"/>
      <c r="D120" s="1417"/>
      <c r="E120" s="1417"/>
      <c r="F120" s="1417"/>
      <c r="G120" s="1417"/>
      <c r="H120" s="1416"/>
      <c r="I120" s="1013"/>
      <c r="J120" s="1015"/>
      <c r="K120" s="1000"/>
      <c r="L120" s="645">
        <f t="shared" si="7"/>
        <v>0</v>
      </c>
      <c r="M120" s="612"/>
      <c r="N120" s="606"/>
      <c r="O120" s="606"/>
    </row>
    <row r="121" spans="1:15" x14ac:dyDescent="0.2">
      <c r="A121" s="49"/>
      <c r="B121" s="1005"/>
      <c r="C121" s="1415"/>
      <c r="D121" s="1417"/>
      <c r="E121" s="1417"/>
      <c r="F121" s="1417"/>
      <c r="G121" s="1417"/>
      <c r="H121" s="1416"/>
      <c r="I121" s="1013"/>
      <c r="J121" s="1015"/>
      <c r="K121" s="1000"/>
      <c r="L121" s="645">
        <f t="shared" si="7"/>
        <v>0</v>
      </c>
      <c r="M121" s="612"/>
      <c r="N121" s="606"/>
      <c r="O121" s="606"/>
    </row>
    <row r="122" spans="1:15" x14ac:dyDescent="0.2">
      <c r="A122" s="49"/>
      <c r="B122" s="1005"/>
      <c r="C122" s="1415"/>
      <c r="D122" s="1417"/>
      <c r="E122" s="1417"/>
      <c r="F122" s="1417"/>
      <c r="G122" s="1417"/>
      <c r="H122" s="1416"/>
      <c r="I122" s="1013"/>
      <c r="J122" s="1015"/>
      <c r="K122" s="1000"/>
      <c r="L122" s="645">
        <f t="shared" si="7"/>
        <v>0</v>
      </c>
      <c r="M122" s="612"/>
      <c r="N122" s="606"/>
      <c r="O122" s="606"/>
    </row>
    <row r="123" spans="1:15" x14ac:dyDescent="0.2">
      <c r="A123" s="49"/>
      <c r="B123" s="1005"/>
      <c r="C123" s="1415"/>
      <c r="D123" s="1417"/>
      <c r="E123" s="1417"/>
      <c r="F123" s="1417"/>
      <c r="G123" s="1417"/>
      <c r="H123" s="1416"/>
      <c r="I123" s="1013"/>
      <c r="J123" s="1015"/>
      <c r="K123" s="1000"/>
      <c r="L123" s="645">
        <f t="shared" si="7"/>
        <v>0</v>
      </c>
      <c r="M123" s="612"/>
      <c r="N123" s="606"/>
      <c r="O123" s="606"/>
    </row>
    <row r="124" spans="1:15" x14ac:dyDescent="0.2">
      <c r="A124" s="49"/>
      <c r="B124" s="1005"/>
      <c r="C124" s="1415"/>
      <c r="D124" s="1417"/>
      <c r="E124" s="1417"/>
      <c r="F124" s="1417"/>
      <c r="G124" s="1417"/>
      <c r="H124" s="1416"/>
      <c r="I124" s="1013"/>
      <c r="J124" s="1015"/>
      <c r="K124" s="1000"/>
      <c r="L124" s="645">
        <f t="shared" si="7"/>
        <v>0</v>
      </c>
      <c r="M124" s="612"/>
      <c r="N124" s="606"/>
      <c r="O124" s="606"/>
    </row>
    <row r="125" spans="1:15" x14ac:dyDescent="0.2">
      <c r="A125" s="49"/>
      <c r="B125" s="1005"/>
      <c r="C125" s="1415"/>
      <c r="D125" s="1417"/>
      <c r="E125" s="1417"/>
      <c r="F125" s="1417"/>
      <c r="G125" s="1417"/>
      <c r="H125" s="1416"/>
      <c r="I125" s="1013"/>
      <c r="J125" s="1015"/>
      <c r="K125" s="1000"/>
      <c r="L125" s="645">
        <f t="shared" si="7"/>
        <v>0</v>
      </c>
      <c r="M125" s="612"/>
      <c r="N125" s="606"/>
      <c r="O125" s="606"/>
    </row>
    <row r="126" spans="1:15" x14ac:dyDescent="0.2">
      <c r="A126" s="49"/>
      <c r="B126" s="1005"/>
      <c r="C126" s="1415"/>
      <c r="D126" s="1417"/>
      <c r="E126" s="1417"/>
      <c r="F126" s="1417"/>
      <c r="G126" s="1417"/>
      <c r="H126" s="1416"/>
      <c r="I126" s="1013"/>
      <c r="J126" s="1015"/>
      <c r="K126" s="1000"/>
      <c r="L126" s="645">
        <f t="shared" si="7"/>
        <v>0</v>
      </c>
      <c r="M126" s="612"/>
      <c r="N126" s="606"/>
      <c r="O126" s="606"/>
    </row>
    <row r="127" spans="1:15" x14ac:dyDescent="0.2">
      <c r="A127" s="49"/>
      <c r="B127" s="1005"/>
      <c r="C127" s="1415"/>
      <c r="D127" s="1417"/>
      <c r="E127" s="1417"/>
      <c r="F127" s="1417"/>
      <c r="G127" s="1417"/>
      <c r="H127" s="1416"/>
      <c r="I127" s="1013"/>
      <c r="J127" s="1015"/>
      <c r="K127" s="1000"/>
      <c r="L127" s="645">
        <f t="shared" si="7"/>
        <v>0</v>
      </c>
      <c r="M127" s="612"/>
      <c r="N127" s="606"/>
      <c r="O127" s="606"/>
    </row>
    <row r="128" spans="1:15" x14ac:dyDescent="0.2">
      <c r="A128" s="49"/>
      <c r="B128" s="1005"/>
      <c r="C128" s="1415"/>
      <c r="D128" s="1417"/>
      <c r="E128" s="1417"/>
      <c r="F128" s="1417"/>
      <c r="G128" s="1417"/>
      <c r="H128" s="1416"/>
      <c r="I128" s="1013"/>
      <c r="J128" s="1015"/>
      <c r="K128" s="1000"/>
      <c r="L128" s="645">
        <f t="shared" si="7"/>
        <v>0</v>
      </c>
      <c r="M128" s="612"/>
      <c r="N128" s="606"/>
      <c r="O128" s="606"/>
    </row>
    <row r="129" spans="1:15" x14ac:dyDescent="0.2">
      <c r="A129" s="49"/>
      <c r="B129" s="1005"/>
      <c r="C129" s="1415"/>
      <c r="D129" s="1417"/>
      <c r="E129" s="1417"/>
      <c r="F129" s="1417"/>
      <c r="G129" s="1417"/>
      <c r="H129" s="1416"/>
      <c r="I129" s="1013"/>
      <c r="J129" s="1015"/>
      <c r="K129" s="1000"/>
      <c r="L129" s="645">
        <f t="shared" si="7"/>
        <v>0</v>
      </c>
      <c r="M129" s="606"/>
      <c r="N129" s="606"/>
      <c r="O129" s="606"/>
    </row>
    <row r="130" spans="1:15" x14ac:dyDescent="0.2">
      <c r="A130" s="49"/>
      <c r="B130" s="606"/>
      <c r="C130" s="606"/>
      <c r="D130" s="606"/>
      <c r="E130" s="606"/>
      <c r="F130" s="606"/>
      <c r="G130" s="606"/>
      <c r="H130" s="606"/>
      <c r="I130" s="606"/>
      <c r="J130" s="606"/>
      <c r="K130" s="606"/>
      <c r="L130" s="609">
        <f>SUM(L112:L129)</f>
        <v>0</v>
      </c>
      <c r="M130" s="612"/>
      <c r="N130" s="612"/>
      <c r="O130" s="606"/>
    </row>
    <row r="131" spans="1:15" x14ac:dyDescent="0.2">
      <c r="A131" s="49"/>
      <c r="B131" s="606"/>
      <c r="C131" s="606"/>
      <c r="D131" s="606"/>
      <c r="E131" s="606"/>
      <c r="F131" s="606"/>
      <c r="G131" s="606"/>
      <c r="H131" s="606"/>
      <c r="I131" s="606"/>
      <c r="J131" s="606"/>
      <c r="K131" s="606"/>
      <c r="L131" s="606"/>
      <c r="M131" s="612"/>
      <c r="N131" s="606"/>
      <c r="O131" s="606"/>
    </row>
    <row r="132" spans="1:15" x14ac:dyDescent="0.2">
      <c r="A132" s="49"/>
      <c r="B132" s="606" t="s">
        <v>293</v>
      </c>
      <c r="C132" s="607"/>
      <c r="D132" s="606"/>
      <c r="E132" s="606"/>
      <c r="F132" s="606"/>
      <c r="G132" s="606"/>
      <c r="H132" s="606"/>
      <c r="I132" s="606"/>
      <c r="J132" s="606"/>
      <c r="K132" s="606"/>
      <c r="L132" s="606"/>
      <c r="M132" s="612"/>
      <c r="N132" s="606"/>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N133" s="606"/>
      <c r="O133" s="606"/>
    </row>
    <row r="134" spans="1:15" s="56" customFormat="1" ht="15.75" x14ac:dyDescent="0.25">
      <c r="A134" s="58"/>
      <c r="B134" s="1005"/>
      <c r="C134" s="1415"/>
      <c r="D134" s="1416"/>
      <c r="E134" s="1013"/>
      <c r="F134" s="1017"/>
      <c r="G134" s="1017"/>
      <c r="H134" s="1017"/>
      <c r="I134" s="1017"/>
      <c r="J134" s="1017"/>
      <c r="K134" s="1000"/>
      <c r="L134" s="1007"/>
      <c r="M134" s="612"/>
      <c r="N134" s="606"/>
      <c r="O134" s="606"/>
    </row>
    <row r="135" spans="1:15" s="56" customFormat="1" ht="15.75" x14ac:dyDescent="0.25">
      <c r="A135" s="58"/>
      <c r="B135" s="1005"/>
      <c r="C135" s="1415"/>
      <c r="D135" s="1416"/>
      <c r="E135" s="1013"/>
      <c r="F135" s="1017"/>
      <c r="G135" s="1017"/>
      <c r="H135" s="1017"/>
      <c r="I135" s="1017"/>
      <c r="J135" s="1017"/>
      <c r="K135" s="1000"/>
      <c r="L135" s="1007"/>
      <c r="M135" s="612"/>
      <c r="N135" s="606"/>
      <c r="O135" s="606"/>
    </row>
    <row r="136" spans="1:15" s="56" customFormat="1" ht="15.75" x14ac:dyDescent="0.25">
      <c r="A136" s="58"/>
      <c r="B136" s="1005"/>
      <c r="C136" s="1415"/>
      <c r="D136" s="1416"/>
      <c r="E136" s="1013"/>
      <c r="F136" s="1017"/>
      <c r="G136" s="1017"/>
      <c r="H136" s="1017"/>
      <c r="I136" s="1017"/>
      <c r="J136" s="1017"/>
      <c r="K136" s="1000"/>
      <c r="L136" s="1007"/>
      <c r="M136" s="612"/>
      <c r="N136" s="606"/>
      <c r="O136" s="606"/>
    </row>
    <row r="137" spans="1:15" x14ac:dyDescent="0.2">
      <c r="A137" s="49"/>
      <c r="B137" s="1005"/>
      <c r="C137" s="1415"/>
      <c r="D137" s="1416"/>
      <c r="E137" s="1013"/>
      <c r="F137" s="1017"/>
      <c r="G137" s="1017"/>
      <c r="H137" s="1017"/>
      <c r="I137" s="1017"/>
      <c r="J137" s="1017"/>
      <c r="K137" s="1000"/>
      <c r="L137" s="1007"/>
      <c r="M137" s="612"/>
      <c r="N137" s="606"/>
      <c r="O137" s="606"/>
    </row>
    <row r="138" spans="1:15" x14ac:dyDescent="0.2">
      <c r="A138" s="49"/>
      <c r="B138" s="1005"/>
      <c r="C138" s="1415"/>
      <c r="D138" s="1416"/>
      <c r="E138" s="1013"/>
      <c r="F138" s="1017"/>
      <c r="G138" s="1017"/>
      <c r="H138" s="1017"/>
      <c r="I138" s="1017"/>
      <c r="J138" s="1017"/>
      <c r="K138" s="1000"/>
      <c r="L138" s="1007"/>
      <c r="M138" s="612"/>
      <c r="N138" s="606"/>
      <c r="O138" s="606"/>
    </row>
    <row r="139" spans="1:15" x14ac:dyDescent="0.2">
      <c r="A139" s="49"/>
      <c r="B139" s="1005"/>
      <c r="C139" s="1415"/>
      <c r="D139" s="1416"/>
      <c r="E139" s="1013"/>
      <c r="F139" s="1017"/>
      <c r="G139" s="1017"/>
      <c r="H139" s="1017"/>
      <c r="I139" s="1017"/>
      <c r="J139" s="1017"/>
      <c r="K139" s="1000"/>
      <c r="L139" s="1007"/>
      <c r="M139" s="612"/>
      <c r="N139" s="606"/>
      <c r="O139" s="606"/>
    </row>
    <row r="140" spans="1:15" x14ac:dyDescent="0.2">
      <c r="A140" s="49"/>
      <c r="B140" s="1005"/>
      <c r="C140" s="1415"/>
      <c r="D140" s="1416"/>
      <c r="E140" s="1013"/>
      <c r="F140" s="1017"/>
      <c r="G140" s="1017"/>
      <c r="H140" s="1017"/>
      <c r="I140" s="1017"/>
      <c r="J140" s="1017"/>
      <c r="K140" s="1000"/>
      <c r="L140" s="1007"/>
      <c r="M140" s="612"/>
      <c r="N140" s="606"/>
      <c r="O140" s="606"/>
    </row>
    <row r="141" spans="1:15" x14ac:dyDescent="0.2">
      <c r="A141" s="49"/>
      <c r="B141" s="1005"/>
      <c r="C141" s="1415"/>
      <c r="D141" s="1416"/>
      <c r="E141" s="1013"/>
      <c r="F141" s="1017"/>
      <c r="G141" s="1017"/>
      <c r="H141" s="1017"/>
      <c r="I141" s="1017"/>
      <c r="J141" s="1017"/>
      <c r="K141" s="1000"/>
      <c r="L141" s="1007"/>
      <c r="M141" s="612"/>
      <c r="N141" s="606"/>
      <c r="O141" s="606"/>
    </row>
    <row r="142" spans="1:15" x14ac:dyDescent="0.2">
      <c r="A142" s="49"/>
      <c r="B142" s="1005"/>
      <c r="C142" s="1415"/>
      <c r="D142" s="1416"/>
      <c r="E142" s="1013"/>
      <c r="F142" s="1017"/>
      <c r="G142" s="1017"/>
      <c r="H142" s="1017"/>
      <c r="I142" s="1017"/>
      <c r="J142" s="1017"/>
      <c r="K142" s="1000"/>
      <c r="L142" s="1008"/>
      <c r="M142" s="612"/>
      <c r="N142" s="606"/>
      <c r="O142" s="606"/>
    </row>
    <row r="143" spans="1:15" x14ac:dyDescent="0.2">
      <c r="A143" s="49"/>
      <c r="B143" s="1005"/>
      <c r="C143" s="1415"/>
      <c r="D143" s="1416"/>
      <c r="E143" s="1013"/>
      <c r="F143" s="1017"/>
      <c r="G143" s="1017"/>
      <c r="H143" s="1017"/>
      <c r="I143" s="1017"/>
      <c r="J143" s="1017"/>
      <c r="K143" s="1000"/>
      <c r="L143" s="1007"/>
      <c r="M143" s="612"/>
      <c r="N143" s="606"/>
      <c r="O143" s="606"/>
    </row>
    <row r="144" spans="1:15" x14ac:dyDescent="0.2">
      <c r="A144" s="49"/>
      <c r="B144" s="1005"/>
      <c r="C144" s="1415"/>
      <c r="D144" s="1416"/>
      <c r="E144" s="1013"/>
      <c r="F144" s="1017"/>
      <c r="G144" s="1017"/>
      <c r="H144" s="1017"/>
      <c r="I144" s="1017"/>
      <c r="J144" s="1017"/>
      <c r="K144" s="1000"/>
      <c r="L144" s="1007"/>
      <c r="M144" s="612"/>
      <c r="N144" s="606"/>
      <c r="O144" s="606"/>
    </row>
    <row r="145" spans="1:15" x14ac:dyDescent="0.2">
      <c r="A145" s="49"/>
      <c r="B145" s="1005"/>
      <c r="C145" s="1415"/>
      <c r="D145" s="1416"/>
      <c r="E145" s="1013"/>
      <c r="F145" s="1017"/>
      <c r="G145" s="1017"/>
      <c r="H145" s="1017"/>
      <c r="I145" s="1017"/>
      <c r="J145" s="1017"/>
      <c r="K145" s="1000"/>
      <c r="L145" s="1007"/>
      <c r="M145" s="612"/>
      <c r="N145" s="606"/>
      <c r="O145" s="606"/>
    </row>
    <row r="146" spans="1:15" x14ac:dyDescent="0.2">
      <c r="A146" s="49"/>
      <c r="B146" s="1005"/>
      <c r="C146" s="1415"/>
      <c r="D146" s="1416"/>
      <c r="E146" s="1013"/>
      <c r="F146" s="1017"/>
      <c r="G146" s="1017"/>
      <c r="H146" s="1017"/>
      <c r="I146" s="1017"/>
      <c r="J146" s="1017"/>
      <c r="K146" s="1000"/>
      <c r="L146" s="1007"/>
      <c r="M146" s="612"/>
      <c r="N146" s="606"/>
      <c r="O146" s="606"/>
    </row>
    <row r="147" spans="1:15" x14ac:dyDescent="0.2">
      <c r="A147" s="49"/>
      <c r="B147" s="1005"/>
      <c r="C147" s="1415"/>
      <c r="D147" s="1416"/>
      <c r="E147" s="1013"/>
      <c r="F147" s="1017"/>
      <c r="G147" s="1017"/>
      <c r="H147" s="1017"/>
      <c r="I147" s="1017"/>
      <c r="J147" s="1017"/>
      <c r="K147" s="1000"/>
      <c r="L147" s="1007"/>
      <c r="M147" s="612"/>
      <c r="N147" s="606"/>
      <c r="O147" s="606"/>
    </row>
    <row r="148" spans="1:15" x14ac:dyDescent="0.2">
      <c r="A148" s="49"/>
      <c r="B148" s="1005"/>
      <c r="C148" s="1415"/>
      <c r="D148" s="1416"/>
      <c r="E148" s="1013"/>
      <c r="F148" s="1017"/>
      <c r="G148" s="1017"/>
      <c r="H148" s="1017"/>
      <c r="I148" s="1017"/>
      <c r="J148" s="1017"/>
      <c r="K148" s="1000"/>
      <c r="L148" s="1007"/>
      <c r="M148" s="612"/>
      <c r="N148" s="606"/>
      <c r="O148" s="606"/>
    </row>
    <row r="149" spans="1:15" x14ac:dyDescent="0.2">
      <c r="A149" s="49"/>
      <c r="B149" s="1005"/>
      <c r="C149" s="1415"/>
      <c r="D149" s="1416"/>
      <c r="E149" s="1013"/>
      <c r="F149" s="1017"/>
      <c r="G149" s="1017"/>
      <c r="H149" s="1017"/>
      <c r="I149" s="1017"/>
      <c r="J149" s="1017"/>
      <c r="K149" s="1000"/>
      <c r="L149" s="1007"/>
      <c r="M149" s="612"/>
      <c r="N149" s="606"/>
      <c r="O149" s="606"/>
    </row>
    <row r="150" spans="1:15" x14ac:dyDescent="0.2">
      <c r="A150" s="49"/>
      <c r="B150" s="1005"/>
      <c r="C150" s="1415"/>
      <c r="D150" s="1416"/>
      <c r="E150" s="1013"/>
      <c r="F150" s="1017"/>
      <c r="G150" s="1017"/>
      <c r="H150" s="1017"/>
      <c r="I150" s="1017"/>
      <c r="J150" s="1017"/>
      <c r="K150" s="1000"/>
      <c r="L150" s="1007"/>
      <c r="M150" s="606"/>
      <c r="N150" s="606"/>
      <c r="O150" s="606"/>
    </row>
    <row r="151" spans="1:15" x14ac:dyDescent="0.2">
      <c r="A151" s="49"/>
      <c r="B151" s="1005"/>
      <c r="C151" s="1415"/>
      <c r="D151" s="1416"/>
      <c r="E151" s="1013"/>
      <c r="F151" s="1017"/>
      <c r="G151" s="1017"/>
      <c r="H151" s="1017"/>
      <c r="I151" s="1017"/>
      <c r="J151" s="1017"/>
      <c r="K151" s="1000"/>
      <c r="L151" s="1007"/>
      <c r="M151" s="612"/>
      <c r="N151" s="612"/>
      <c r="O151" s="606"/>
    </row>
    <row r="152" spans="1:15" x14ac:dyDescent="0.2">
      <c r="A152" s="49"/>
      <c r="B152" s="606"/>
      <c r="C152" s="606"/>
      <c r="D152" s="606"/>
      <c r="E152" s="606"/>
      <c r="F152" s="606"/>
      <c r="G152" s="606"/>
      <c r="H152" s="606"/>
      <c r="I152" s="606"/>
      <c r="J152" s="606"/>
      <c r="K152" s="606"/>
      <c r="L152" s="609">
        <f>SUM(L134:L151)</f>
        <v>0</v>
      </c>
      <c r="M152" s="612"/>
      <c r="N152" s="606"/>
      <c r="O152" s="606"/>
    </row>
    <row r="153" spans="1:15" x14ac:dyDescent="0.2">
      <c r="A153" s="49"/>
      <c r="B153" s="606"/>
      <c r="C153" s="606"/>
      <c r="D153" s="606"/>
      <c r="E153" s="606"/>
      <c r="F153" s="606"/>
      <c r="G153" s="606"/>
      <c r="H153" s="606"/>
      <c r="I153" s="606"/>
      <c r="J153" s="606"/>
      <c r="K153" s="606"/>
      <c r="L153" s="606"/>
      <c r="M153" s="606"/>
      <c r="N153" s="606"/>
      <c r="O153" s="606"/>
    </row>
    <row r="154" spans="1:15" x14ac:dyDescent="0.2">
      <c r="A154" s="49"/>
      <c r="B154" s="606"/>
      <c r="C154" s="606"/>
      <c r="D154" s="606"/>
      <c r="E154" s="606"/>
      <c r="F154" s="606"/>
      <c r="G154" s="606"/>
      <c r="H154" s="606"/>
      <c r="I154" s="606"/>
      <c r="J154" s="608" t="s">
        <v>294</v>
      </c>
      <c r="K154" s="608"/>
      <c r="L154" s="609">
        <f>L108+L130+L152</f>
        <v>0</v>
      </c>
      <c r="M154" s="690"/>
      <c r="N154" s="607"/>
      <c r="O154" s="606"/>
    </row>
    <row r="155" spans="1:15" x14ac:dyDescent="0.2">
      <c r="A155" s="49"/>
      <c r="B155" s="606"/>
      <c r="C155" s="606"/>
      <c r="D155" s="606"/>
      <c r="E155" s="606"/>
      <c r="F155" s="606"/>
      <c r="G155" s="606"/>
      <c r="H155" s="606"/>
      <c r="I155" s="606"/>
      <c r="J155" s="606"/>
      <c r="K155" s="606"/>
      <c r="L155" s="606"/>
      <c r="M155" s="616"/>
      <c r="N155" s="607"/>
      <c r="O155" s="613"/>
    </row>
    <row r="156" spans="1:15" ht="15.75" thickBot="1" x14ac:dyDescent="0.25">
      <c r="A156" s="49"/>
      <c r="B156" s="618" t="s">
        <v>106</v>
      </c>
      <c r="C156" s="623"/>
      <c r="D156" s="648"/>
      <c r="E156" s="649"/>
      <c r="F156" s="623"/>
      <c r="G156" s="623"/>
      <c r="H156" s="623"/>
      <c r="I156" s="623"/>
      <c r="J156" s="623"/>
      <c r="K156" s="623"/>
      <c r="L156" s="623"/>
      <c r="M156" s="607"/>
      <c r="N156" s="607"/>
      <c r="O156" s="607"/>
    </row>
    <row r="157" spans="1:15" ht="15.75" thickBot="1" x14ac:dyDescent="0.25">
      <c r="A157" s="49"/>
      <c r="B157" s="618" t="s">
        <v>198</v>
      </c>
      <c r="C157" s="623"/>
      <c r="D157" s="648"/>
      <c r="E157" s="649"/>
      <c r="F157" s="623"/>
      <c r="G157" s="623"/>
      <c r="H157" s="623"/>
      <c r="I157" s="623"/>
      <c r="J157" s="623"/>
      <c r="K157" s="623"/>
      <c r="L157" s="688"/>
      <c r="M157" s="650"/>
      <c r="N157" s="607"/>
      <c r="O157" s="607"/>
    </row>
    <row r="158" spans="1:15" x14ac:dyDescent="0.2">
      <c r="A158" s="49"/>
      <c r="B158" s="607"/>
      <c r="C158" s="635"/>
      <c r="D158" s="607"/>
      <c r="E158" s="607"/>
      <c r="F158" s="607"/>
      <c r="G158" s="607"/>
      <c r="H158" s="607"/>
      <c r="I158" s="607"/>
      <c r="J158" s="607"/>
      <c r="K158" s="607"/>
      <c r="L158" s="607"/>
      <c r="M158" s="614"/>
      <c r="N158" s="607"/>
      <c r="O158" s="607"/>
    </row>
    <row r="159" spans="1:15" x14ac:dyDescent="0.2">
      <c r="A159" s="49"/>
      <c r="B159" s="640" t="s">
        <v>107</v>
      </c>
      <c r="C159" s="647"/>
      <c r="D159" s="647"/>
      <c r="E159" s="647"/>
      <c r="F159" s="647"/>
      <c r="G159" s="647"/>
      <c r="H159" s="647"/>
      <c r="I159" s="647"/>
      <c r="J159" s="647"/>
      <c r="K159" s="647"/>
      <c r="L159" s="602" t="s">
        <v>64</v>
      </c>
      <c r="M159" s="614"/>
      <c r="N159" s="607"/>
      <c r="O159" s="607"/>
    </row>
    <row r="160" spans="1:15" x14ac:dyDescent="0.2">
      <c r="A160" s="49"/>
      <c r="B160" s="651" t="s">
        <v>96</v>
      </c>
      <c r="C160" s="652" t="s">
        <v>65</v>
      </c>
      <c r="D160" s="652"/>
      <c r="E160" s="652"/>
      <c r="F160" s="652"/>
      <c r="G160" s="652"/>
      <c r="H160" s="652"/>
      <c r="I160" s="652"/>
      <c r="J160" s="652"/>
      <c r="K160" s="652"/>
      <c r="L160" s="601">
        <f>L57</f>
        <v>0</v>
      </c>
      <c r="M160" s="614"/>
      <c r="N160" s="607"/>
      <c r="O160" s="607"/>
    </row>
    <row r="161" spans="1:15" x14ac:dyDescent="0.2">
      <c r="A161" s="49"/>
      <c r="B161" s="651" t="s">
        <v>100</v>
      </c>
      <c r="C161" s="652" t="s">
        <v>291</v>
      </c>
      <c r="D161" s="652"/>
      <c r="E161" s="652"/>
      <c r="F161" s="652"/>
      <c r="G161" s="652"/>
      <c r="H161" s="652"/>
      <c r="I161" s="652"/>
      <c r="J161" s="652"/>
      <c r="K161" s="652"/>
      <c r="L161" s="601">
        <f>L84</f>
        <v>0</v>
      </c>
      <c r="M161" s="607"/>
      <c r="N161" s="662"/>
      <c r="O161" s="607"/>
    </row>
    <row r="162" spans="1:15" x14ac:dyDescent="0.2">
      <c r="A162" s="49"/>
      <c r="B162" s="651" t="s">
        <v>104</v>
      </c>
      <c r="C162" s="652" t="s">
        <v>91</v>
      </c>
      <c r="D162" s="652"/>
      <c r="E162" s="652"/>
      <c r="F162" s="652"/>
      <c r="G162" s="652"/>
      <c r="H162" s="652"/>
      <c r="I162" s="652"/>
      <c r="J162" s="652"/>
      <c r="K162" s="652"/>
      <c r="L162" s="601">
        <f>L154</f>
        <v>0</v>
      </c>
      <c r="M162" s="614"/>
      <c r="N162" s="607"/>
      <c r="O162" s="607"/>
    </row>
    <row r="163" spans="1:15" x14ac:dyDescent="0.2">
      <c r="A163" s="49"/>
      <c r="B163" s="606"/>
      <c r="C163" s="606"/>
      <c r="D163" s="607"/>
      <c r="E163" s="607"/>
      <c r="F163" s="607"/>
      <c r="G163" s="607"/>
      <c r="H163" s="607"/>
      <c r="I163" s="607"/>
      <c r="J163" s="607"/>
      <c r="K163" s="607"/>
      <c r="L163" s="607"/>
      <c r="M163" s="607"/>
      <c r="N163" s="607"/>
      <c r="O163" s="614"/>
    </row>
    <row r="164" spans="1:15" x14ac:dyDescent="0.2">
      <c r="A164" s="49"/>
      <c r="B164" s="653" t="s">
        <v>385</v>
      </c>
      <c r="C164" s="654" t="s">
        <v>386</v>
      </c>
      <c r="D164" s="654"/>
      <c r="E164" s="654"/>
      <c r="F164" s="654"/>
      <c r="G164" s="654"/>
      <c r="H164" s="654"/>
      <c r="I164" s="654"/>
      <c r="J164" s="654"/>
      <c r="K164" s="654"/>
      <c r="L164" s="655">
        <f>SUM(L160:L162)</f>
        <v>0</v>
      </c>
      <c r="N164" s="607"/>
      <c r="O164" s="607"/>
    </row>
    <row r="165" spans="1:15" x14ac:dyDescent="0.2">
      <c r="A165" s="49"/>
      <c r="B165" s="656"/>
      <c r="C165" s="656"/>
      <c r="D165" s="607"/>
      <c r="E165" s="607"/>
      <c r="F165" s="607"/>
      <c r="G165" s="607"/>
      <c r="H165" s="607"/>
      <c r="I165" s="607"/>
      <c r="J165" s="607"/>
      <c r="K165" s="607"/>
      <c r="L165" s="607"/>
      <c r="M165" s="658"/>
      <c r="N165" s="614"/>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c r="N166" s="614"/>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853"/>
      <c r="N167" s="607"/>
      <c r="O167" s="607"/>
    </row>
    <row r="168" spans="1:15" x14ac:dyDescent="0.2">
      <c r="A168" s="49"/>
      <c r="B168" s="651" t="s">
        <v>90</v>
      </c>
      <c r="C168" s="652"/>
      <c r="D168" s="652"/>
      <c r="E168" s="652"/>
      <c r="F168" s="652"/>
      <c r="G168" s="652"/>
      <c r="H168" s="652"/>
      <c r="I168" s="652"/>
      <c r="J168" s="652"/>
      <c r="K168" s="652"/>
      <c r="L168" s="609">
        <f>ROUNDUP(L164*L167,0)</f>
        <v>0</v>
      </c>
      <c r="M168" s="607"/>
      <c r="N168" s="607"/>
      <c r="O168" s="607"/>
    </row>
    <row r="169" spans="1:15" x14ac:dyDescent="0.2">
      <c r="A169" s="49"/>
      <c r="B169" s="1411" t="s">
        <v>136</v>
      </c>
      <c r="C169" s="1412"/>
      <c r="D169" s="1412"/>
      <c r="E169" s="1412"/>
      <c r="F169" s="698"/>
      <c r="G169" s="659"/>
      <c r="H169" s="660"/>
      <c r="I169" s="41"/>
      <c r="J169" s="661" t="str">
        <f>IF(L169&gt;0,"Dit kan gevolgen hebben voor de maximale hoogte van de subsidie!","")</f>
        <v/>
      </c>
      <c r="K169" s="661"/>
      <c r="L169" s="1010">
        <v>0</v>
      </c>
      <c r="M169" s="607"/>
      <c r="N169" s="614"/>
      <c r="O169" s="607"/>
    </row>
    <row r="170" spans="1:15" x14ac:dyDescent="0.2">
      <c r="A170" s="49"/>
      <c r="B170" s="653" t="s">
        <v>388</v>
      </c>
      <c r="C170" s="654"/>
      <c r="D170" s="654"/>
      <c r="E170" s="654"/>
      <c r="F170" s="654"/>
      <c r="G170" s="654"/>
      <c r="H170" s="654"/>
      <c r="I170" s="654"/>
      <c r="J170" s="654"/>
      <c r="K170" s="654"/>
      <c r="L170" s="609">
        <f>ROUNDUP(L168-L169,0)</f>
        <v>0</v>
      </c>
      <c r="M170" s="614"/>
      <c r="N170" s="607"/>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c r="N173" s="607"/>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A176" s="49"/>
      <c r="B176" s="664" t="s">
        <v>110</v>
      </c>
      <c r="C176" s="665" t="s">
        <v>501</v>
      </c>
      <c r="D176" s="666"/>
      <c r="E176" s="666"/>
      <c r="F176" s="666"/>
      <c r="G176" s="666"/>
      <c r="H176" s="666"/>
      <c r="I176" s="666"/>
      <c r="J176" s="666"/>
      <c r="K176" s="666"/>
      <c r="L176" s="668">
        <f>L164</f>
        <v>0</v>
      </c>
      <c r="M176" s="607"/>
      <c r="O176" s="614"/>
    </row>
    <row r="177" spans="1:15" x14ac:dyDescent="0.2">
      <c r="A177" s="49"/>
      <c r="B177" s="669" t="s">
        <v>504</v>
      </c>
      <c r="C177" s="670" t="s">
        <v>507</v>
      </c>
      <c r="D177" s="671"/>
      <c r="E177" s="671"/>
      <c r="F177" s="671"/>
      <c r="G177" s="671"/>
      <c r="H177" s="671"/>
      <c r="I177" s="671"/>
      <c r="J177" s="671"/>
      <c r="K177" s="671"/>
      <c r="L177" s="1012">
        <v>0</v>
      </c>
      <c r="M177" s="614"/>
    </row>
    <row r="178" spans="1:15" x14ac:dyDescent="0.2">
      <c r="A178" s="49"/>
      <c r="B178" s="669" t="s">
        <v>111</v>
      </c>
      <c r="C178" s="670" t="s">
        <v>89</v>
      </c>
      <c r="D178" s="671"/>
      <c r="E178" s="671"/>
      <c r="F178" s="671"/>
      <c r="G178" s="671"/>
      <c r="H178" s="671"/>
      <c r="I178" s="671"/>
      <c r="J178" s="671"/>
      <c r="K178" s="671"/>
      <c r="L178" s="673">
        <f>L169</f>
        <v>0</v>
      </c>
      <c r="M178" s="614"/>
    </row>
    <row r="179" spans="1:15" x14ac:dyDescent="0.2">
      <c r="A179" s="49"/>
      <c r="B179" s="669" t="s">
        <v>112</v>
      </c>
      <c r="C179" s="670" t="s">
        <v>199</v>
      </c>
      <c r="D179" s="671"/>
      <c r="E179" s="671"/>
      <c r="F179" s="671"/>
      <c r="G179" s="671"/>
      <c r="H179" s="671"/>
      <c r="I179" s="671"/>
      <c r="J179" s="671"/>
      <c r="K179" s="671"/>
      <c r="L179" s="673">
        <f>M171</f>
        <v>0</v>
      </c>
      <c r="M179" s="614"/>
      <c r="N179" s="607"/>
    </row>
    <row r="180" spans="1:15" x14ac:dyDescent="0.2">
      <c r="A180" s="49"/>
      <c r="B180" s="883" t="s">
        <v>505</v>
      </c>
      <c r="C180" s="885" t="s">
        <v>502</v>
      </c>
      <c r="D180" s="886"/>
      <c r="E180" s="886"/>
      <c r="F180" s="886"/>
      <c r="G180" s="886" t="s">
        <v>390</v>
      </c>
      <c r="H180" s="886"/>
      <c r="I180" s="886"/>
      <c r="J180" s="886"/>
      <c r="K180" s="886"/>
      <c r="L180" s="884">
        <f>L176-L178-L179</f>
        <v>0</v>
      </c>
      <c r="M180" s="614"/>
    </row>
    <row r="181" spans="1:15" ht="15.75" thickBot="1" x14ac:dyDescent="0.25">
      <c r="A181" s="49"/>
      <c r="B181" s="674" t="s">
        <v>506</v>
      </c>
      <c r="C181" s="675" t="s">
        <v>503</v>
      </c>
      <c r="D181" s="676"/>
      <c r="E181" s="676"/>
      <c r="F181" s="676"/>
      <c r="G181" s="676" t="s">
        <v>390</v>
      </c>
      <c r="H181" s="676"/>
      <c r="I181" s="676"/>
      <c r="J181" s="676"/>
      <c r="K181" s="676"/>
      <c r="L181" s="678">
        <f>L177</f>
        <v>0</v>
      </c>
      <c r="M181" s="614"/>
    </row>
    <row r="182" spans="1:15" x14ac:dyDescent="0.2">
      <c r="A182" s="49"/>
      <c r="B182" s="607"/>
      <c r="C182" s="607"/>
      <c r="D182" s="607"/>
      <c r="E182" s="607"/>
      <c r="F182" s="607"/>
      <c r="G182" s="607"/>
      <c r="H182" s="607"/>
      <c r="I182" s="607"/>
      <c r="J182" s="607"/>
      <c r="K182" s="607"/>
      <c r="L182" s="607"/>
      <c r="M182" s="607"/>
      <c r="O182" s="607"/>
    </row>
    <row r="183" spans="1:15" x14ac:dyDescent="0.2">
      <c r="A183" s="49"/>
      <c r="B183" s="618" t="s">
        <v>140</v>
      </c>
      <c r="C183" s="623"/>
      <c r="D183" s="648"/>
      <c r="E183" s="649"/>
      <c r="F183" s="623"/>
      <c r="G183" s="623"/>
      <c r="H183" s="623"/>
      <c r="I183" s="623"/>
      <c r="J183" s="623"/>
      <c r="K183" s="623"/>
      <c r="L183" s="623"/>
      <c r="M183" s="617"/>
    </row>
    <row r="184" spans="1:15" x14ac:dyDescent="0.2">
      <c r="A184" s="49"/>
      <c r="B184" s="679"/>
      <c r="C184" s="680"/>
      <c r="D184" s="680"/>
      <c r="E184" s="680"/>
      <c r="F184" s="680"/>
      <c r="G184" s="680"/>
      <c r="H184" s="680"/>
      <c r="I184" s="680"/>
      <c r="J184" s="680"/>
      <c r="K184" s="680"/>
      <c r="L184" s="681"/>
      <c r="M184" s="614"/>
    </row>
    <row r="185" spans="1:15" x14ac:dyDescent="0.2">
      <c r="A185" s="49"/>
      <c r="B185" s="682"/>
      <c r="C185" s="683"/>
      <c r="D185" s="683"/>
      <c r="E185" s="683"/>
      <c r="F185" s="683"/>
      <c r="G185" s="683"/>
      <c r="H185" s="683"/>
      <c r="I185" s="683"/>
      <c r="J185" s="683"/>
      <c r="K185" s="683"/>
      <c r="L185" s="684"/>
      <c r="M185" s="614"/>
    </row>
    <row r="186" spans="1:15" x14ac:dyDescent="0.2">
      <c r="A186" s="49"/>
      <c r="B186" s="682"/>
      <c r="C186" s="683"/>
      <c r="D186" s="683"/>
      <c r="E186" s="683"/>
      <c r="F186" s="683"/>
      <c r="G186" s="683"/>
      <c r="H186" s="683"/>
      <c r="I186" s="683"/>
      <c r="J186" s="683"/>
      <c r="K186" s="683"/>
      <c r="L186" s="684"/>
      <c r="M186" s="614"/>
    </row>
    <row r="187" spans="1:15" x14ac:dyDescent="0.2">
      <c r="A187" s="49"/>
      <c r="B187" s="682"/>
      <c r="C187" s="683"/>
      <c r="D187" s="683"/>
      <c r="E187" s="683"/>
      <c r="F187" s="683"/>
      <c r="G187" s="683"/>
      <c r="H187" s="683"/>
      <c r="I187" s="683"/>
      <c r="J187" s="683"/>
      <c r="K187" s="683"/>
      <c r="L187" s="684"/>
      <c r="M187" s="614"/>
    </row>
    <row r="188" spans="1:15" x14ac:dyDescent="0.2">
      <c r="A188" s="49"/>
      <c r="B188" s="682"/>
      <c r="C188" s="683"/>
      <c r="D188" s="683"/>
      <c r="E188" s="683"/>
      <c r="F188" s="683"/>
      <c r="G188" s="683"/>
      <c r="H188" s="683"/>
      <c r="I188" s="683"/>
      <c r="J188" s="683"/>
      <c r="K188" s="683"/>
      <c r="L188" s="684"/>
      <c r="M188" s="614"/>
    </row>
    <row r="189" spans="1:15" x14ac:dyDescent="0.2">
      <c r="A189" s="49"/>
      <c r="B189" s="682"/>
      <c r="C189" s="683"/>
      <c r="D189" s="683"/>
      <c r="E189" s="683"/>
      <c r="F189" s="683"/>
      <c r="G189" s="683"/>
      <c r="H189" s="683"/>
      <c r="I189" s="683"/>
      <c r="J189" s="683"/>
      <c r="K189" s="683"/>
      <c r="L189" s="684"/>
      <c r="M189" s="614"/>
    </row>
    <row r="190" spans="1:15" x14ac:dyDescent="0.2">
      <c r="A190" s="49"/>
      <c r="B190" s="682"/>
      <c r="C190" s="683"/>
      <c r="D190" s="683"/>
      <c r="E190" s="683"/>
      <c r="F190" s="683"/>
      <c r="G190" s="683"/>
      <c r="H190" s="683"/>
      <c r="I190" s="683"/>
      <c r="J190" s="683"/>
      <c r="K190" s="683"/>
      <c r="L190" s="684"/>
      <c r="M190" s="614"/>
    </row>
    <row r="191" spans="1:15" x14ac:dyDescent="0.2">
      <c r="A191" s="49"/>
      <c r="B191" s="682"/>
      <c r="C191" s="683"/>
      <c r="D191" s="683"/>
      <c r="E191" s="683"/>
      <c r="F191" s="683"/>
      <c r="G191" s="683"/>
      <c r="H191" s="683"/>
      <c r="I191" s="683"/>
      <c r="J191" s="683"/>
      <c r="K191" s="683"/>
      <c r="L191" s="684"/>
      <c r="M191" s="614"/>
    </row>
    <row r="192" spans="1:15" x14ac:dyDescent="0.2">
      <c r="A192" s="49"/>
      <c r="B192" s="682"/>
      <c r="C192" s="683"/>
      <c r="D192" s="683"/>
      <c r="E192" s="683"/>
      <c r="F192" s="683"/>
      <c r="G192" s="683"/>
      <c r="H192" s="683"/>
      <c r="I192" s="683"/>
      <c r="J192" s="683"/>
      <c r="K192" s="683"/>
      <c r="L192" s="684"/>
      <c r="M192" s="614"/>
    </row>
    <row r="193" spans="1:13" x14ac:dyDescent="0.2">
      <c r="A193" s="49"/>
      <c r="B193" s="682"/>
      <c r="C193" s="683"/>
      <c r="D193" s="683"/>
      <c r="E193" s="683"/>
      <c r="F193" s="683"/>
      <c r="G193" s="683"/>
      <c r="H193" s="683"/>
      <c r="I193" s="683"/>
      <c r="J193" s="683"/>
      <c r="K193" s="683"/>
      <c r="L193" s="684"/>
      <c r="M193" s="614"/>
    </row>
    <row r="194" spans="1:13" x14ac:dyDescent="0.2">
      <c r="A194" s="49"/>
      <c r="B194" s="682"/>
      <c r="C194" s="683"/>
      <c r="D194" s="683"/>
      <c r="E194" s="683"/>
      <c r="F194" s="683"/>
      <c r="G194" s="683"/>
      <c r="H194" s="683"/>
      <c r="I194" s="683"/>
      <c r="J194" s="683"/>
      <c r="K194" s="683"/>
      <c r="L194" s="684"/>
      <c r="M194" s="614"/>
    </row>
    <row r="195" spans="1:13" x14ac:dyDescent="0.2">
      <c r="A195" s="49"/>
      <c r="B195" s="682"/>
      <c r="C195" s="683"/>
      <c r="D195" s="683"/>
      <c r="E195" s="683"/>
      <c r="F195" s="683"/>
      <c r="G195" s="683"/>
      <c r="H195" s="683"/>
      <c r="I195" s="683"/>
      <c r="J195" s="683"/>
      <c r="K195" s="683"/>
      <c r="L195" s="684"/>
      <c r="M195" s="614"/>
    </row>
    <row r="196" spans="1:13" x14ac:dyDescent="0.2">
      <c r="A196" s="49"/>
      <c r="B196" s="682"/>
      <c r="C196" s="683"/>
      <c r="D196" s="683"/>
      <c r="E196" s="683"/>
      <c r="F196" s="683"/>
      <c r="G196" s="683"/>
      <c r="H196" s="683"/>
      <c r="I196" s="683"/>
      <c r="J196" s="683"/>
      <c r="K196" s="683"/>
      <c r="L196" s="684"/>
      <c r="M196" s="614"/>
    </row>
    <row r="197" spans="1:13" x14ac:dyDescent="0.2">
      <c r="A197" s="49"/>
      <c r="B197" s="682"/>
      <c r="C197" s="683"/>
      <c r="D197" s="683"/>
      <c r="E197" s="683"/>
      <c r="F197" s="683"/>
      <c r="G197" s="683"/>
      <c r="H197" s="683"/>
      <c r="I197" s="683"/>
      <c r="J197" s="683"/>
      <c r="K197" s="683"/>
      <c r="L197" s="684"/>
      <c r="M197" s="614"/>
    </row>
    <row r="198" spans="1:13" x14ac:dyDescent="0.2">
      <c r="A198" s="49"/>
      <c r="B198" s="682"/>
      <c r="C198" s="683"/>
      <c r="D198" s="683"/>
      <c r="E198" s="683"/>
      <c r="F198" s="683"/>
      <c r="G198" s="683"/>
      <c r="H198" s="683"/>
      <c r="I198" s="683"/>
      <c r="J198" s="683"/>
      <c r="K198" s="683"/>
      <c r="L198" s="684"/>
      <c r="M198" s="614"/>
    </row>
    <row r="199" spans="1:13" x14ac:dyDescent="0.2">
      <c r="A199" s="49"/>
      <c r="B199" s="682"/>
      <c r="C199" s="683"/>
      <c r="D199" s="683"/>
      <c r="E199" s="683"/>
      <c r="F199" s="683"/>
      <c r="G199" s="683"/>
      <c r="H199" s="683"/>
      <c r="I199" s="683"/>
      <c r="J199" s="683"/>
      <c r="K199" s="683"/>
      <c r="L199" s="684"/>
      <c r="M199" s="614"/>
    </row>
    <row r="200" spans="1:13" x14ac:dyDescent="0.2">
      <c r="B200" s="682"/>
      <c r="C200" s="683"/>
      <c r="D200" s="683"/>
      <c r="E200" s="683"/>
      <c r="F200" s="683"/>
      <c r="G200" s="683"/>
      <c r="H200" s="683"/>
      <c r="I200" s="683"/>
      <c r="J200" s="683"/>
      <c r="K200" s="683"/>
      <c r="L200" s="684"/>
      <c r="M200" s="614"/>
    </row>
    <row r="201" spans="1:13" x14ac:dyDescent="0.2">
      <c r="B201" s="682"/>
      <c r="C201" s="683"/>
      <c r="D201" s="683"/>
      <c r="E201" s="683"/>
      <c r="F201" s="683"/>
      <c r="G201" s="683"/>
      <c r="H201" s="683"/>
      <c r="I201" s="683"/>
      <c r="J201" s="683"/>
      <c r="K201" s="683"/>
      <c r="L201" s="684"/>
      <c r="M201" s="614"/>
    </row>
    <row r="202" spans="1:13" x14ac:dyDescent="0.2">
      <c r="B202" s="682"/>
      <c r="C202" s="683"/>
      <c r="D202" s="683"/>
      <c r="E202" s="683"/>
      <c r="F202" s="683"/>
      <c r="G202" s="683"/>
      <c r="H202" s="683"/>
      <c r="I202" s="683"/>
      <c r="J202" s="683"/>
      <c r="K202" s="683"/>
      <c r="L202" s="684"/>
      <c r="M202" s="614"/>
    </row>
    <row r="203" spans="1:13" x14ac:dyDescent="0.2">
      <c r="B203" s="682"/>
      <c r="C203" s="683"/>
      <c r="D203" s="683"/>
      <c r="E203" s="683"/>
      <c r="F203" s="683"/>
      <c r="G203" s="683"/>
      <c r="H203" s="683"/>
      <c r="I203" s="683"/>
      <c r="J203" s="683"/>
      <c r="K203" s="683"/>
      <c r="L203" s="684"/>
      <c r="M203" s="614"/>
    </row>
    <row r="204" spans="1:13" x14ac:dyDescent="0.2">
      <c r="B204" s="682"/>
      <c r="C204" s="683"/>
      <c r="D204" s="683"/>
      <c r="E204" s="683"/>
      <c r="F204" s="683"/>
      <c r="G204" s="683"/>
      <c r="H204" s="683"/>
      <c r="I204" s="683"/>
      <c r="J204" s="683"/>
      <c r="K204" s="683"/>
      <c r="L204" s="684"/>
      <c r="M204" s="614"/>
    </row>
    <row r="205" spans="1:13" x14ac:dyDescent="0.2">
      <c r="B205" s="682"/>
      <c r="C205" s="683"/>
      <c r="D205" s="683"/>
      <c r="E205" s="683"/>
      <c r="F205" s="683"/>
      <c r="G205" s="683"/>
      <c r="H205" s="683"/>
      <c r="I205" s="683"/>
      <c r="J205" s="683"/>
      <c r="K205" s="683"/>
      <c r="L205" s="684"/>
      <c r="M205" s="614"/>
    </row>
    <row r="206" spans="1:13" x14ac:dyDescent="0.2">
      <c r="B206" s="682"/>
      <c r="C206" s="683"/>
      <c r="D206" s="683"/>
      <c r="E206" s="683"/>
      <c r="F206" s="683"/>
      <c r="G206" s="683"/>
      <c r="H206" s="683"/>
      <c r="I206" s="683"/>
      <c r="J206" s="683"/>
      <c r="K206" s="683"/>
      <c r="L206" s="684"/>
      <c r="M206" s="614"/>
    </row>
    <row r="207" spans="1:13" x14ac:dyDescent="0.2">
      <c r="B207" s="682"/>
      <c r="C207" s="683"/>
      <c r="D207" s="683"/>
      <c r="E207" s="683"/>
      <c r="F207" s="683"/>
      <c r="G207" s="683"/>
      <c r="H207" s="683"/>
      <c r="I207" s="683"/>
      <c r="J207" s="683"/>
      <c r="K207" s="683"/>
      <c r="L207" s="684"/>
      <c r="M207" s="614"/>
    </row>
    <row r="208" spans="1: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c r="N215" s="607"/>
    </row>
    <row r="216" spans="2:15" x14ac:dyDescent="0.2">
      <c r="B216" s="685"/>
      <c r="C216" s="686"/>
      <c r="D216" s="686"/>
      <c r="E216" s="686"/>
      <c r="F216" s="686"/>
      <c r="G216" s="686"/>
      <c r="H216" s="686"/>
      <c r="I216" s="686"/>
      <c r="J216" s="686"/>
      <c r="K216" s="686"/>
      <c r="L216" s="687"/>
      <c r="M216" s="614"/>
    </row>
    <row r="217" spans="2:15" x14ac:dyDescent="0.2">
      <c r="B217" s="607"/>
      <c r="C217" s="607"/>
      <c r="D217" s="607"/>
      <c r="E217" s="607"/>
      <c r="F217" s="607"/>
      <c r="G217" s="607"/>
      <c r="H217" s="607"/>
      <c r="I217" s="607"/>
      <c r="J217" s="607"/>
      <c r="K217" s="607"/>
      <c r="L217" s="607"/>
      <c r="M217" s="607"/>
      <c r="O217" s="607"/>
    </row>
  </sheetData>
  <sheetProtection algorithmName="SHA-512" hashValue="4IE/B9xeiT+KU4eGhohFK4mJz+t0Vng/a2TiXbIQHy2Y9iv+gzMRoiVudv5NG1hHpeF+bo3UNdNtwuZBv82QtA==" saltValue="2GFXIOVg8xK7a2vv4EAppQ==" spinCount="100000" sheet="1" objects="1" scenarios="1" selectLockedCells="1"/>
  <mergeCells count="152">
    <mergeCell ref="H42:I42"/>
    <mergeCell ref="C43:D43"/>
    <mergeCell ref="C34:D34"/>
    <mergeCell ref="E34:F34"/>
    <mergeCell ref="C116:H116"/>
    <mergeCell ref="C117:H117"/>
    <mergeCell ref="E36:F36"/>
    <mergeCell ref="C114:H114"/>
    <mergeCell ref="C115:H115"/>
    <mergeCell ref="C44:D44"/>
    <mergeCell ref="E44:F44"/>
    <mergeCell ref="H44:I44"/>
    <mergeCell ref="C45:D45"/>
    <mergeCell ref="E45:F45"/>
    <mergeCell ref="H45:I45"/>
    <mergeCell ref="C42:D42"/>
    <mergeCell ref="E42:F42"/>
    <mergeCell ref="E43:F43"/>
    <mergeCell ref="H43:I43"/>
    <mergeCell ref="C48:D48"/>
    <mergeCell ref="E48:F48"/>
    <mergeCell ref="H48:I48"/>
    <mergeCell ref="C49:D49"/>
    <mergeCell ref="E49:F49"/>
    <mergeCell ref="C33:D33"/>
    <mergeCell ref="C38:D38"/>
    <mergeCell ref="E38:F38"/>
    <mergeCell ref="H38:I38"/>
    <mergeCell ref="H37:I37"/>
    <mergeCell ref="H36:I36"/>
    <mergeCell ref="H35:I35"/>
    <mergeCell ref="H34:I34"/>
    <mergeCell ref="H33:I33"/>
    <mergeCell ref="E27:F27"/>
    <mergeCell ref="E26:F26"/>
    <mergeCell ref="C26:D26"/>
    <mergeCell ref="E25:F25"/>
    <mergeCell ref="C25:D25"/>
    <mergeCell ref="H25:I25"/>
    <mergeCell ref="H27:I27"/>
    <mergeCell ref="C29:D29"/>
    <mergeCell ref="C27:D27"/>
    <mergeCell ref="H26:I26"/>
    <mergeCell ref="H28:I28"/>
    <mergeCell ref="C28:D28"/>
    <mergeCell ref="E29:F29"/>
    <mergeCell ref="E28:F28"/>
    <mergeCell ref="H29:I29"/>
    <mergeCell ref="H20:I20"/>
    <mergeCell ref="H21:I21"/>
    <mergeCell ref="H22:I22"/>
    <mergeCell ref="H23:I23"/>
    <mergeCell ref="H24:I24"/>
    <mergeCell ref="C20:D20"/>
    <mergeCell ref="E20:F20"/>
    <mergeCell ref="C21:D21"/>
    <mergeCell ref="E21:F21"/>
    <mergeCell ref="E22:F22"/>
    <mergeCell ref="E24:F24"/>
    <mergeCell ref="C24:D24"/>
    <mergeCell ref="C22:D22"/>
    <mergeCell ref="E23:F23"/>
    <mergeCell ref="C23:D23"/>
    <mergeCell ref="H32:I32"/>
    <mergeCell ref="H30:I30"/>
    <mergeCell ref="E39:F39"/>
    <mergeCell ref="H39:I39"/>
    <mergeCell ref="C40:D40"/>
    <mergeCell ref="E40:F40"/>
    <mergeCell ref="H40:I40"/>
    <mergeCell ref="C41:D41"/>
    <mergeCell ref="E41:F41"/>
    <mergeCell ref="H41:I41"/>
    <mergeCell ref="C39:D39"/>
    <mergeCell ref="E30:F30"/>
    <mergeCell ref="C31:D31"/>
    <mergeCell ref="E31:F31"/>
    <mergeCell ref="C30:D30"/>
    <mergeCell ref="H31:I31"/>
    <mergeCell ref="C32:D32"/>
    <mergeCell ref="E32:F32"/>
    <mergeCell ref="C37:D37"/>
    <mergeCell ref="E37:F37"/>
    <mergeCell ref="C36:D36"/>
    <mergeCell ref="C35:D35"/>
    <mergeCell ref="E35:F35"/>
    <mergeCell ref="E33:F33"/>
    <mergeCell ref="H49:I49"/>
    <mergeCell ref="C46:D46"/>
    <mergeCell ref="E46:F46"/>
    <mergeCell ref="H46:I46"/>
    <mergeCell ref="C47:D47"/>
    <mergeCell ref="E47:F47"/>
    <mergeCell ref="H47:I47"/>
    <mergeCell ref="C52:D52"/>
    <mergeCell ref="E52:F52"/>
    <mergeCell ref="H52:I52"/>
    <mergeCell ref="C53:D53"/>
    <mergeCell ref="E53:F53"/>
    <mergeCell ref="H53:I53"/>
    <mergeCell ref="C50:D50"/>
    <mergeCell ref="E50:F50"/>
    <mergeCell ref="H50:I50"/>
    <mergeCell ref="C51:D51"/>
    <mergeCell ref="E51:F51"/>
    <mergeCell ref="H51:I51"/>
    <mergeCell ref="C56:D56"/>
    <mergeCell ref="E56:F56"/>
    <mergeCell ref="H56:I56"/>
    <mergeCell ref="C111:H111"/>
    <mergeCell ref="C112:H112"/>
    <mergeCell ref="C113:H113"/>
    <mergeCell ref="H88:I88"/>
    <mergeCell ref="C54:D54"/>
    <mergeCell ref="E54:F54"/>
    <mergeCell ref="H54:I54"/>
    <mergeCell ref="C55:D55"/>
    <mergeCell ref="E55:F55"/>
    <mergeCell ref="H55:I55"/>
    <mergeCell ref="C127:H127"/>
    <mergeCell ref="C128:H128"/>
    <mergeCell ref="C129:H129"/>
    <mergeCell ref="C118:H118"/>
    <mergeCell ref="C119:H119"/>
    <mergeCell ref="C120:H120"/>
    <mergeCell ref="C121:H121"/>
    <mergeCell ref="C122:H122"/>
    <mergeCell ref="C123:H123"/>
    <mergeCell ref="B169:E169"/>
    <mergeCell ref="B171:D171"/>
    <mergeCell ref="O57:O60"/>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 ref="C138:D138"/>
    <mergeCell ref="C139:D139"/>
    <mergeCell ref="C124:H124"/>
    <mergeCell ref="C125:H125"/>
    <mergeCell ref="C126:H126"/>
  </mergeCells>
  <phoneticPr fontId="0" type="noConversion"/>
  <conditionalFormatting sqref="D90:D107">
    <cfRule type="expression" dxfId="137" priority="1" stopIfTrue="1">
      <formula>AND(D90="",C90&gt;0)</formula>
    </cfRule>
  </conditionalFormatting>
  <conditionalFormatting sqref="M171">
    <cfRule type="cellIs" dxfId="136" priority="4" stopIfTrue="1" operator="lessThan">
      <formula>1</formula>
    </cfRule>
  </conditionalFormatting>
  <conditionalFormatting sqref="D62:D83">
    <cfRule type="expression" dxfId="135" priority="3" stopIfTrue="1">
      <formula>AND(D62="",C62&gt;0)</formula>
    </cfRule>
  </conditionalFormatting>
  <conditionalFormatting sqref="G21:G56">
    <cfRule type="expression" dxfId="134" priority="21" stopIfTrue="1">
      <formula>$F$10="Integrale kostensystematiek"</formula>
    </cfRule>
  </conditionalFormatting>
  <dataValidations xWindow="1074" yWindow="348" count="10">
    <dataValidation type="list" allowBlank="1" showInputMessage="1" showErrorMessage="1" prompt="Geef aan of de deelnemer voor dit project BTW-plichtig of -vrijgesteld is; BTW-plichtig: voer de kosten op excl. BTW; BTW-vrijgesteld: voer de kosten op incl. BTW." sqref="F9" xr:uid="{00000000-0002-0000-06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600-000001000000}">
      <formula1>Loonsystematiek</formula1>
    </dataValidation>
    <dataValidation type="date" allowBlank="1" showInputMessage="1" showErrorMessage="1" errorTitle="Let op!" error="Hier moet een datum worden ingevuld" sqref="D62:D83" xr:uid="{00000000-0002-0000-0600-000002000000}">
      <formula1>1</formula1>
      <formula2>73051</formula2>
    </dataValidation>
    <dataValidation type="decimal" operator="greaterThanOrEqual" allowBlank="1" showInputMessage="1" showErrorMessage="1" error="De afschrijvingsperiode moet minimaal 5 jaar bedragen." sqref="F62:F83" xr:uid="{00000000-0002-0000-0600-000003000000}">
      <formula1>5</formula1>
    </dataValidation>
    <dataValidation type="list" allowBlank="1" showInputMessage="1" showErrorMessage="1" sqref="L166" xr:uid="{00000000-0002-0000-0600-000004000000}">
      <formula1>Opslag</formula1>
    </dataValidation>
    <dataValidation type="date" allowBlank="1" showInputMessage="1" showErrorMessage="1" errorTitle="Let op!" error="De aanschafdatum moet tussen de start- en einddatum van het project vallen!" sqref="D90:D107" xr:uid="{00000000-0002-0000-0600-000005000000}">
      <formula1>Startdatum</formula1>
      <formula2>Einddatum</formula2>
    </dataValidation>
    <dataValidation type="decimal" operator="greaterThanOrEqual" allowBlank="1" showInputMessage="1" showErrorMessage="1" sqref="F90:F107" xr:uid="{00000000-0002-0000-0600-000006000000}">
      <formula1>5</formula1>
    </dataValidation>
    <dataValidation type="list" allowBlank="1" showInputMessage="1" showErrorMessage="1" sqref="F10" xr:uid="{00000000-0002-0000-0600-000007000000}">
      <formula1>BTW</formula1>
    </dataValidation>
    <dataValidation type="list" allowBlank="1" showInputMessage="1" showErrorMessage="1" sqref="F11" xr:uid="{2431953F-EA33-46E1-BF82-A26B8D51DAA5}">
      <formula1>PilotKeuze</formula1>
    </dataValidation>
    <dataValidation type="list" allowBlank="1" showInputMessage="1" showErrorMessage="1" sqref="K21:K56 K62:K83 K90:K107 K112:K129 K134:K151" xr:uid="{00000000-0002-0000-0600-000009000000}">
      <formula1>Activiteittype</formula1>
    </dataValidation>
  </dataValidations>
  <hyperlinks>
    <hyperlink ref="C9" location="'Uitleg Pilot en E.O.'!A1" display="BTW (voor informatie, zie tabblad 'Uitleg Pilot en E.O.')" xr:uid="{00000000-0004-0000-06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Project!B25</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316" t="s">
        <v>92</v>
      </c>
      <c r="D8" s="696"/>
      <c r="E8" s="55"/>
      <c r="F8" s="991" t="str">
        <f>Project!C25</f>
        <v>&lt;maak een keuze&gt;</v>
      </c>
      <c r="G8" s="992"/>
      <c r="H8" s="992"/>
      <c r="I8" s="992"/>
      <c r="J8" s="992"/>
      <c r="K8" s="992"/>
      <c r="L8" s="993"/>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854"/>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1431" t="s">
        <v>136</v>
      </c>
      <c r="C169" s="1432"/>
      <c r="D169" s="1432"/>
      <c r="E169" s="1432"/>
      <c r="F169" s="698"/>
      <c r="G169" s="659"/>
      <c r="H169" s="660"/>
      <c r="I169" s="41"/>
      <c r="J169" s="661" t="str">
        <f>IF(L169&gt;0,"Dit kan gevolgen hebben voor de maximale hoogte van de subsidie!","")</f>
        <v/>
      </c>
      <c r="K169" s="661"/>
      <c r="L169" s="1010"/>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07"/>
      <c r="O181" s="607"/>
    </row>
    <row r="182" spans="2:15" x14ac:dyDescent="0.2">
      <c r="B182" s="892"/>
      <c r="C182" s="892"/>
      <c r="D182" s="892"/>
      <c r="E182" s="892"/>
      <c r="F182" s="892"/>
      <c r="G182" s="892"/>
      <c r="H182" s="892"/>
      <c r="I182" s="892"/>
      <c r="J182" s="892"/>
      <c r="K182" s="607"/>
      <c r="L182" s="893"/>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N4JyjO5B9g5wE/NT4ICOvI5hYmixXFlyE9X8HS13VazguV/dJkj3BLP1qsmAnIr+N+udwB4j8UHA1Rim66h8Q==" saltValue="1JjX3Urk6uIAnfj6bSjndQ==" spinCount="100000" sheet="1" objects="1" scenarios="1" selectLockedCells="1"/>
  <mergeCells count="152">
    <mergeCell ref="C137:D137"/>
    <mergeCell ref="C115:H115"/>
    <mergeCell ref="C116:H116"/>
    <mergeCell ref="C117:H117"/>
    <mergeCell ref="C118:H118"/>
    <mergeCell ref="C150:D150"/>
    <mergeCell ref="C138:D138"/>
    <mergeCell ref="C139:D139"/>
    <mergeCell ref="C140:D140"/>
    <mergeCell ref="C147:D147"/>
    <mergeCell ref="C148:D148"/>
    <mergeCell ref="C149:D149"/>
    <mergeCell ref="C145:D145"/>
    <mergeCell ref="C146:D146"/>
    <mergeCell ref="H88:I88"/>
    <mergeCell ref="C111:H111"/>
    <mergeCell ref="C112:H112"/>
    <mergeCell ref="C35:D35"/>
    <mergeCell ref="E35:F35"/>
    <mergeCell ref="H35:I35"/>
    <mergeCell ref="C36:D36"/>
    <mergeCell ref="E36:F36"/>
    <mergeCell ref="H36:I36"/>
    <mergeCell ref="C39:D39"/>
    <mergeCell ref="E39:F39"/>
    <mergeCell ref="H39:I39"/>
    <mergeCell ref="C40:D40"/>
    <mergeCell ref="E40:F40"/>
    <mergeCell ref="H40:I40"/>
    <mergeCell ref="C37:D37"/>
    <mergeCell ref="E37:F37"/>
    <mergeCell ref="H37:I37"/>
    <mergeCell ref="C38:D38"/>
    <mergeCell ref="E38:F38"/>
    <mergeCell ref="H38:I38"/>
    <mergeCell ref="C43:D43"/>
    <mergeCell ref="E43:F43"/>
    <mergeCell ref="H43:I43"/>
    <mergeCell ref="C31:D31"/>
    <mergeCell ref="E31:F31"/>
    <mergeCell ref="C32:D32"/>
    <mergeCell ref="E32:F32"/>
    <mergeCell ref="H31:I31"/>
    <mergeCell ref="H32:I32"/>
    <mergeCell ref="C33:D33"/>
    <mergeCell ref="E33:F33"/>
    <mergeCell ref="C34:D34"/>
    <mergeCell ref="E34:F34"/>
    <mergeCell ref="H33:I33"/>
    <mergeCell ref="H34:I34"/>
    <mergeCell ref="C27:D27"/>
    <mergeCell ref="E27:F27"/>
    <mergeCell ref="C28:D28"/>
    <mergeCell ref="E28:F28"/>
    <mergeCell ref="H27:I27"/>
    <mergeCell ref="H28:I28"/>
    <mergeCell ref="C29:D29"/>
    <mergeCell ref="E29:F29"/>
    <mergeCell ref="C30:D30"/>
    <mergeCell ref="E30:F30"/>
    <mergeCell ref="H29:I29"/>
    <mergeCell ref="H30:I30"/>
    <mergeCell ref="C20:D20"/>
    <mergeCell ref="E20:F20"/>
    <mergeCell ref="H20:I20"/>
    <mergeCell ref="C21:D21"/>
    <mergeCell ref="E21:F21"/>
    <mergeCell ref="C22:D22"/>
    <mergeCell ref="E22:F22"/>
    <mergeCell ref="H21:I21"/>
    <mergeCell ref="H22:I22"/>
    <mergeCell ref="C23:D23"/>
    <mergeCell ref="E23:F23"/>
    <mergeCell ref="C24:D24"/>
    <mergeCell ref="E24:F24"/>
    <mergeCell ref="H23:I23"/>
    <mergeCell ref="H24:I24"/>
    <mergeCell ref="C25:D25"/>
    <mergeCell ref="E25:F25"/>
    <mergeCell ref="C26:D26"/>
    <mergeCell ref="E26:F26"/>
    <mergeCell ref="H25:I25"/>
    <mergeCell ref="H26:I26"/>
    <mergeCell ref="C44:D44"/>
    <mergeCell ref="E44:F44"/>
    <mergeCell ref="H44:I44"/>
    <mergeCell ref="C41:D41"/>
    <mergeCell ref="E41:F41"/>
    <mergeCell ref="H41:I41"/>
    <mergeCell ref="C42:D42"/>
    <mergeCell ref="E42:F42"/>
    <mergeCell ref="H42:I42"/>
    <mergeCell ref="C47:D47"/>
    <mergeCell ref="E47:F47"/>
    <mergeCell ref="H47:I47"/>
    <mergeCell ref="C48:D48"/>
    <mergeCell ref="E48:F48"/>
    <mergeCell ref="H48:I48"/>
    <mergeCell ref="C45:D45"/>
    <mergeCell ref="E45:F45"/>
    <mergeCell ref="H45:I45"/>
    <mergeCell ref="C46:D46"/>
    <mergeCell ref="E46:F46"/>
    <mergeCell ref="H46:I46"/>
    <mergeCell ref="C51:D51"/>
    <mergeCell ref="E51:F51"/>
    <mergeCell ref="H51:I51"/>
    <mergeCell ref="C52:D52"/>
    <mergeCell ref="E52:F52"/>
    <mergeCell ref="H52:I52"/>
    <mergeCell ref="C49:D49"/>
    <mergeCell ref="E49:F49"/>
    <mergeCell ref="H49:I49"/>
    <mergeCell ref="C50:D50"/>
    <mergeCell ref="E50:F50"/>
    <mergeCell ref="H50:I50"/>
    <mergeCell ref="C55:D55"/>
    <mergeCell ref="E55:F55"/>
    <mergeCell ref="H55:I55"/>
    <mergeCell ref="C56:D56"/>
    <mergeCell ref="E56:F56"/>
    <mergeCell ref="H56:I56"/>
    <mergeCell ref="C53:D53"/>
    <mergeCell ref="E53:F53"/>
    <mergeCell ref="H53:I53"/>
    <mergeCell ref="C54:D54"/>
    <mergeCell ref="E54:F54"/>
    <mergeCell ref="H54:I54"/>
    <mergeCell ref="B169:E169"/>
    <mergeCell ref="C135:D135"/>
    <mergeCell ref="C136:D136"/>
    <mergeCell ref="C151:D151"/>
    <mergeCell ref="B171:D171"/>
    <mergeCell ref="O57:O60"/>
    <mergeCell ref="C141:D141"/>
    <mergeCell ref="C142:D142"/>
    <mergeCell ref="C143:D143"/>
    <mergeCell ref="C144:D144"/>
    <mergeCell ref="C125:H125"/>
    <mergeCell ref="C126:H126"/>
    <mergeCell ref="C127:H127"/>
    <mergeCell ref="C128:H128"/>
    <mergeCell ref="C129:H129"/>
    <mergeCell ref="C134:D134"/>
    <mergeCell ref="C119:H119"/>
    <mergeCell ref="C120:H120"/>
    <mergeCell ref="C121:H121"/>
    <mergeCell ref="C122:H122"/>
    <mergeCell ref="C123:H123"/>
    <mergeCell ref="C124:H124"/>
    <mergeCell ref="C113:H113"/>
    <mergeCell ref="C114:H114"/>
  </mergeCells>
  <conditionalFormatting sqref="D90:D107">
    <cfRule type="expression" dxfId="133" priority="1" stopIfTrue="1">
      <formula>AND(D90="",C90&gt;0)</formula>
    </cfRule>
  </conditionalFormatting>
  <conditionalFormatting sqref="M171">
    <cfRule type="cellIs" dxfId="132" priority="3" stopIfTrue="1" operator="lessThan">
      <formula>1</formula>
    </cfRule>
  </conditionalFormatting>
  <conditionalFormatting sqref="D62:D83">
    <cfRule type="expression" dxfId="131" priority="2" stopIfTrue="1">
      <formula>AND(D62="",C62&gt;0)</formula>
    </cfRule>
  </conditionalFormatting>
  <conditionalFormatting sqref="G21:G56">
    <cfRule type="expression" dxfId="130" priority="4" stopIfTrue="1">
      <formula>$F$10="Integrale kostensystematiek"</formula>
    </cfRule>
  </conditionalFormatting>
  <dataValidations xWindow="1073" yWindow="344"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7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700-000001000000}">
      <formula1>BTW</formula1>
    </dataValidation>
    <dataValidation type="list" allowBlank="1" showInputMessage="1" showErrorMessage="1" sqref="F10" xr:uid="{00000000-0002-0000-0700-000002000000}">
      <formula1>BTW</formula1>
    </dataValidation>
    <dataValidation type="decimal" operator="greaterThanOrEqual" allowBlank="1" showInputMessage="1" showErrorMessage="1" sqref="F90:F107" xr:uid="{00000000-0002-0000-0700-000003000000}">
      <formula1>5</formula1>
    </dataValidation>
    <dataValidation type="date" allowBlank="1" showInputMessage="1" showErrorMessage="1" errorTitle="Let op!" error="De aanschafdatum moet tussen de start- en einddatum van het project vallen!" sqref="D90:D107" xr:uid="{00000000-0002-0000-0700-000004000000}">
      <formula1>Startdatum</formula1>
      <formula2>Einddatum</formula2>
    </dataValidation>
    <dataValidation type="list" allowBlank="1" showInputMessage="1" showErrorMessage="1" sqref="L166" xr:uid="{00000000-0002-0000-0700-000005000000}">
      <formula1>Opslag</formula1>
    </dataValidation>
    <dataValidation type="decimal" operator="greaterThanOrEqual" allowBlank="1" showInputMessage="1" showErrorMessage="1" error="De afschrijvingsperiode moet minimaal 5 jaar bedragen." sqref="F62:F83" xr:uid="{00000000-0002-0000-0700-000006000000}">
      <formula1>5</formula1>
    </dataValidation>
    <dataValidation type="date" allowBlank="1" showInputMessage="1" showErrorMessage="1" errorTitle="Let op!" error="Hier moet een datum worden ingevuld" sqref="D62:D83" xr:uid="{00000000-0002-0000-0700-000007000000}">
      <formula1>1</formula1>
      <formula2>73051</formula2>
    </dataValidation>
    <dataValidation type="list" allowBlank="1" showInputMessage="1" showErrorMessage="1" sqref="F11" xr:uid="{00000000-0002-0000-0700-000008000000}">
      <formula1>PilotKeuze</formula1>
    </dataValidation>
    <dataValidation type="list" allowBlank="1" showInputMessage="1" showErrorMessage="1" sqref="K21:K56 K62:K83 K90:K107 K112:K129 K134:K151" xr:uid="{00000000-0002-0000-0700-000009000000}">
      <formula1>Activiteittype</formula1>
    </dataValidation>
  </dataValidations>
  <hyperlinks>
    <hyperlink ref="C9" location="'Uitleg Pilot en E.O.'!A1" display="BTW (voor informatie, zie tabblad 'Uitleg Pilot en E.O.')" xr:uid="{00000000-0004-0000-07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FFFF00"/>
    <pageSetUpPr fitToPage="1"/>
  </sheetPr>
  <dimension ref="A1:P217"/>
  <sheetViews>
    <sheetView showGridLines="0" zoomScaleNormal="100" zoomScaleSheetLayoutView="100" workbookViewId="0">
      <selection activeCell="B27" sqref="B27"/>
    </sheetView>
  </sheetViews>
  <sheetFormatPr defaultColWidth="9.140625" defaultRowHeight="15" x14ac:dyDescent="0.2"/>
  <cols>
    <col min="1" max="1" width="1.5703125" style="45" customWidth="1"/>
    <col min="2" max="2" width="5.85546875" style="45" customWidth="1"/>
    <col min="3" max="3" width="32.140625" style="45" customWidth="1"/>
    <col min="4" max="4" width="13.85546875" style="45" customWidth="1"/>
    <col min="5" max="5" width="15.5703125" style="45" bestFit="1" customWidth="1"/>
    <col min="6" max="6" width="20" style="45" customWidth="1"/>
    <col min="7" max="7" width="16.85546875" style="45" customWidth="1"/>
    <col min="8" max="8" width="14" style="45" customWidth="1"/>
    <col min="9" max="9" width="13.42578125" style="45" customWidth="1"/>
    <col min="10" max="10" width="13.42578125" style="45" bestFit="1" customWidth="1"/>
    <col min="11" max="11" width="8.7109375" style="45" customWidth="1"/>
    <col min="12" max="12" width="17.28515625" style="46" customWidth="1"/>
    <col min="13" max="13" width="16.7109375" style="46" customWidth="1"/>
    <col min="14" max="14" width="0" style="45" hidden="1" customWidth="1"/>
    <col min="15" max="15" width="23.85546875" style="45" hidden="1" customWidth="1"/>
    <col min="16" max="16" width="0" style="45" hidden="1" customWidth="1"/>
    <col min="17" max="16384" width="9.140625" style="45"/>
  </cols>
  <sheetData>
    <row r="1" spans="1:16" ht="15.75" x14ac:dyDescent="0.25">
      <c r="B1" s="50"/>
      <c r="C1" s="56" t="s">
        <v>305</v>
      </c>
      <c r="G1" s="170" t="str">
        <f>Project!B14</f>
        <v>[Dit veld wordt door RVO ingevuld]</v>
      </c>
      <c r="N1" s="42"/>
      <c r="O1" s="610" t="s">
        <v>378</v>
      </c>
    </row>
    <row r="2" spans="1:16" s="42" customFormat="1" ht="15.75" x14ac:dyDescent="0.25">
      <c r="B2" s="50"/>
      <c r="C2" s="171"/>
      <c r="H2" s="51"/>
      <c r="I2" s="51"/>
      <c r="J2" s="51"/>
      <c r="K2" s="51"/>
      <c r="L2" s="46"/>
    </row>
    <row r="3" spans="1:16" x14ac:dyDescent="0.2">
      <c r="A3" s="49"/>
      <c r="B3" s="175"/>
      <c r="C3" s="49"/>
      <c r="D3" s="49"/>
      <c r="E3" s="49"/>
      <c r="F3" s="49"/>
      <c r="G3" s="49"/>
      <c r="H3" s="55"/>
      <c r="I3" s="55"/>
      <c r="J3" s="55"/>
      <c r="K3" s="55"/>
      <c r="L3" s="47"/>
      <c r="N3" s="42"/>
      <c r="O3" s="42"/>
      <c r="P3" s="42"/>
    </row>
    <row r="4" spans="1:16" x14ac:dyDescent="0.2">
      <c r="A4" s="49"/>
      <c r="B4" s="172"/>
      <c r="C4" s="172" t="s">
        <v>194</v>
      </c>
      <c r="D4" s="172"/>
      <c r="E4" s="176"/>
      <c r="F4" s="176"/>
      <c r="G4" s="176"/>
      <c r="H4" s="176"/>
      <c r="I4" s="176"/>
      <c r="J4" s="176"/>
      <c r="K4" s="176"/>
      <c r="L4" s="1024"/>
      <c r="M4" s="45"/>
    </row>
    <row r="5" spans="1:16" x14ac:dyDescent="0.2">
      <c r="A5" s="49"/>
      <c r="B5" s="175"/>
      <c r="C5" s="173"/>
      <c r="D5" s="173"/>
      <c r="E5" s="48"/>
      <c r="F5" s="48"/>
      <c r="G5" s="48"/>
      <c r="H5" s="48"/>
      <c r="I5" s="48"/>
      <c r="J5" s="48"/>
      <c r="K5" s="48"/>
      <c r="L5" s="47"/>
      <c r="M5" s="54"/>
      <c r="N5" s="52"/>
      <c r="O5" s="52"/>
    </row>
    <row r="6" spans="1:16" x14ac:dyDescent="0.2">
      <c r="A6" s="49"/>
      <c r="B6" s="175"/>
      <c r="C6" s="174" t="s">
        <v>93</v>
      </c>
      <c r="D6" s="174"/>
      <c r="E6" s="55"/>
      <c r="F6" s="991">
        <f>Project!B26</f>
        <v>0</v>
      </c>
      <c r="G6" s="992"/>
      <c r="H6" s="992"/>
      <c r="I6" s="992"/>
      <c r="J6" s="992"/>
      <c r="K6" s="992"/>
      <c r="L6" s="993"/>
      <c r="M6" s="45"/>
    </row>
    <row r="7" spans="1:16" x14ac:dyDescent="0.2">
      <c r="A7" s="49"/>
      <c r="B7" s="175"/>
      <c r="C7" s="174" t="s">
        <v>94</v>
      </c>
      <c r="D7" s="174"/>
      <c r="E7" s="55"/>
      <c r="F7" s="991">
        <f>Project!B17</f>
        <v>0</v>
      </c>
      <c r="G7" s="992"/>
      <c r="H7" s="992"/>
      <c r="I7" s="992"/>
      <c r="J7" s="992"/>
      <c r="K7" s="992"/>
      <c r="L7" s="993"/>
      <c r="M7" s="45"/>
    </row>
    <row r="8" spans="1:16" x14ac:dyDescent="0.2">
      <c r="A8" s="49"/>
      <c r="B8" s="175"/>
      <c r="C8" s="316" t="s">
        <v>92</v>
      </c>
      <c r="D8" s="696"/>
      <c r="E8" s="55"/>
      <c r="F8" s="991" t="str">
        <f>Project!C26</f>
        <v>&lt;maak een keuze&gt;</v>
      </c>
      <c r="G8" s="992"/>
      <c r="H8" s="992"/>
      <c r="I8" s="992"/>
      <c r="J8" s="992"/>
      <c r="K8" s="992"/>
      <c r="L8" s="993"/>
      <c r="M8" s="45"/>
    </row>
    <row r="9" spans="1:16" x14ac:dyDescent="0.2">
      <c r="A9" s="49"/>
      <c r="B9" s="175"/>
      <c r="C9" s="316" t="s">
        <v>519</v>
      </c>
      <c r="D9" s="317"/>
      <c r="E9" s="49"/>
      <c r="F9" s="999" t="s">
        <v>368</v>
      </c>
      <c r="G9" s="1228"/>
      <c r="H9" s="1228"/>
      <c r="I9" s="1228"/>
      <c r="J9" s="1228"/>
      <c r="K9" s="1228"/>
      <c r="L9" s="1229"/>
      <c r="M9" s="45"/>
    </row>
    <row r="10" spans="1:16" x14ac:dyDescent="0.2">
      <c r="A10" s="49"/>
      <c r="B10" s="175"/>
      <c r="C10" s="316" t="s">
        <v>139</v>
      </c>
      <c r="D10" s="177"/>
      <c r="E10" s="49"/>
      <c r="F10" s="999" t="s">
        <v>368</v>
      </c>
      <c r="G10" s="1228"/>
      <c r="H10" s="1228"/>
      <c r="I10" s="1228"/>
      <c r="J10" s="1228"/>
      <c r="K10" s="1228"/>
      <c r="L10" s="1229"/>
      <c r="M10" s="45"/>
    </row>
    <row r="11" spans="1:16" x14ac:dyDescent="0.2">
      <c r="A11" s="49"/>
      <c r="B11" s="175"/>
      <c r="C11" s="316" t="s">
        <v>391</v>
      </c>
      <c r="D11" s="177"/>
      <c r="E11" s="49"/>
      <c r="F11" s="1087" t="s">
        <v>368</v>
      </c>
      <c r="G11" s="1228"/>
      <c r="H11" s="1228"/>
      <c r="I11" s="1228"/>
      <c r="J11" s="1228"/>
      <c r="K11" s="1228"/>
      <c r="L11" s="1229"/>
      <c r="M11" s="45"/>
      <c r="N11" s="52"/>
    </row>
    <row r="12" spans="1:16" x14ac:dyDescent="0.2">
      <c r="A12" s="49"/>
      <c r="B12" s="175"/>
      <c r="C12" s="55"/>
      <c r="D12" s="55"/>
      <c r="E12" s="48"/>
      <c r="F12" s="998" t="str">
        <f>IF(F10="Integrale kostensystematiek","IKS Let op! U dient in de begroting de IKS-tarieven zo te specificeren dat deze te controleren zijn op basis van de door u aangeleverde IKS tarieven aan RVO. Bijvoorbeeld: divisie R&amp;D, loonschaal 10. Vul dit in bij toelichting IKS","")</f>
        <v/>
      </c>
      <c r="G12" s="997"/>
      <c r="H12" s="997"/>
      <c r="I12" s="997"/>
      <c r="J12" s="997"/>
      <c r="K12" s="997"/>
      <c r="L12" s="997"/>
      <c r="M12" s="54"/>
      <c r="O12" s="52"/>
    </row>
    <row r="13" spans="1:16" x14ac:dyDescent="0.2">
      <c r="A13" s="49"/>
      <c r="B13" s="175"/>
      <c r="C13" s="55"/>
      <c r="D13" s="55"/>
      <c r="E13" s="48"/>
      <c r="F13" s="997"/>
      <c r="G13" s="997"/>
      <c r="H13" s="997"/>
      <c r="I13" s="997"/>
      <c r="J13" s="997"/>
      <c r="K13" s="997"/>
      <c r="L13" s="997"/>
      <c r="M13" s="689"/>
      <c r="O13" s="607"/>
    </row>
    <row r="14" spans="1:16" x14ac:dyDescent="0.2">
      <c r="A14" s="49"/>
      <c r="B14" s="175"/>
      <c r="C14" s="55"/>
      <c r="D14" s="55"/>
      <c r="E14" s="48"/>
      <c r="F14" s="997"/>
      <c r="G14" s="997"/>
      <c r="H14" s="997"/>
      <c r="I14" s="997"/>
      <c r="J14" s="997"/>
      <c r="K14" s="997"/>
      <c r="L14" s="997"/>
      <c r="M14" s="689"/>
      <c r="O14" s="607"/>
    </row>
    <row r="15" spans="1:16" x14ac:dyDescent="0.2">
      <c r="A15" s="49"/>
      <c r="B15" s="618" t="s">
        <v>95</v>
      </c>
      <c r="C15" s="619"/>
      <c r="D15" s="620"/>
      <c r="E15" s="621"/>
      <c r="F15" s="619"/>
      <c r="G15" s="619"/>
      <c r="H15" s="619"/>
      <c r="I15" s="619"/>
      <c r="J15" s="619"/>
      <c r="K15" s="619"/>
      <c r="L15" s="691"/>
      <c r="M15" s="614"/>
      <c r="O15" s="607"/>
    </row>
    <row r="16" spans="1:16" x14ac:dyDescent="0.2">
      <c r="A16" s="49"/>
      <c r="B16" s="618" t="s">
        <v>297</v>
      </c>
      <c r="C16" s="619"/>
      <c r="D16" s="620"/>
      <c r="E16" s="621"/>
      <c r="F16" s="619"/>
      <c r="G16" s="619"/>
      <c r="H16" s="619"/>
      <c r="I16" s="619"/>
      <c r="J16" s="619"/>
      <c r="K16" s="619"/>
      <c r="L16" s="691"/>
      <c r="M16" s="690"/>
      <c r="O16" s="607"/>
    </row>
    <row r="17" spans="1:15" x14ac:dyDescent="0.2">
      <c r="A17" s="49"/>
      <c r="B17" s="606"/>
      <c r="C17" s="607"/>
      <c r="D17" s="607"/>
      <c r="E17" s="607"/>
      <c r="F17" s="607"/>
      <c r="G17" s="607"/>
      <c r="H17" s="607"/>
      <c r="I17" s="607"/>
      <c r="J17" s="607"/>
      <c r="K17" s="607"/>
      <c r="L17" s="607"/>
      <c r="M17" s="607"/>
      <c r="O17" s="607"/>
    </row>
    <row r="18" spans="1:15" x14ac:dyDescent="0.2">
      <c r="A18" s="49"/>
      <c r="B18" s="618" t="s">
        <v>96</v>
      </c>
      <c r="C18" s="618" t="s">
        <v>65</v>
      </c>
      <c r="D18" s="622"/>
      <c r="E18" s="623"/>
      <c r="F18" s="623"/>
      <c r="G18" s="623"/>
      <c r="H18" s="623"/>
      <c r="I18" s="623"/>
      <c r="J18" s="623"/>
      <c r="K18" s="623"/>
      <c r="L18" s="623"/>
      <c r="M18" s="614"/>
      <c r="O18" s="607"/>
    </row>
    <row r="19" spans="1:15" x14ac:dyDescent="0.2">
      <c r="A19" s="49"/>
      <c r="B19" s="606"/>
      <c r="C19" s="607"/>
      <c r="D19" s="625"/>
      <c r="E19" s="607"/>
      <c r="F19" s="607"/>
      <c r="G19" s="607"/>
      <c r="H19" s="752" t="str">
        <f>IF(AND(F10="Vast uurtatief van € 60,00",SUM(H21:I56)&gt;0),IF((SUM(H21:I56)/COUNTA(H21:I56))&gt;60,"Let op: uurtarief max. €60!",""),"")</f>
        <v/>
      </c>
      <c r="I19" s="607"/>
      <c r="J19" s="607"/>
      <c r="K19" s="607"/>
      <c r="L19" s="607"/>
      <c r="M19" s="626"/>
      <c r="O19" s="607"/>
    </row>
    <row r="20" spans="1:15" ht="51" x14ac:dyDescent="0.2">
      <c r="A20" s="49"/>
      <c r="B20" s="597" t="s">
        <v>369</v>
      </c>
      <c r="C20" s="1429" t="s">
        <v>98</v>
      </c>
      <c r="D20" s="1430"/>
      <c r="E20" s="1428" t="s">
        <v>370</v>
      </c>
      <c r="F20" s="1428"/>
      <c r="G20" s="599" t="s">
        <v>371</v>
      </c>
      <c r="H20" s="1428" t="s">
        <v>372</v>
      </c>
      <c r="I20" s="1428"/>
      <c r="J20" s="599" t="s">
        <v>541</v>
      </c>
      <c r="K20" s="599" t="s">
        <v>517</v>
      </c>
      <c r="L20" s="599" t="s">
        <v>97</v>
      </c>
      <c r="M20" s="614"/>
      <c r="O20" s="607"/>
    </row>
    <row r="21" spans="1:15" x14ac:dyDescent="0.2">
      <c r="A21" s="49"/>
      <c r="B21" s="1001"/>
      <c r="C21" s="1420"/>
      <c r="D21" s="1421"/>
      <c r="E21" s="1420"/>
      <c r="F21" s="1421"/>
      <c r="G21" s="600"/>
      <c r="H21" s="1422"/>
      <c r="I21" s="1423"/>
      <c r="J21" s="1000"/>
      <c r="K21" s="1000"/>
      <c r="L21" s="601">
        <f t="shared" ref="L21:L56" si="0">H21*J21</f>
        <v>0</v>
      </c>
      <c r="M21" s="614"/>
      <c r="O21" s="607"/>
    </row>
    <row r="22" spans="1:15" x14ac:dyDescent="0.2">
      <c r="A22" s="49"/>
      <c r="B22" s="1001"/>
      <c r="C22" s="1420"/>
      <c r="D22" s="1421"/>
      <c r="E22" s="1420"/>
      <c r="F22" s="1421"/>
      <c r="G22" s="600"/>
      <c r="H22" s="1422"/>
      <c r="I22" s="1423"/>
      <c r="J22" s="1000"/>
      <c r="K22" s="1000"/>
      <c r="L22" s="601">
        <f t="shared" si="0"/>
        <v>0</v>
      </c>
      <c r="M22" s="614"/>
      <c r="O22" s="607"/>
    </row>
    <row r="23" spans="1:15" x14ac:dyDescent="0.2">
      <c r="A23" s="49"/>
      <c r="B23" s="1001"/>
      <c r="C23" s="1420"/>
      <c r="D23" s="1421"/>
      <c r="E23" s="1420"/>
      <c r="F23" s="1421"/>
      <c r="G23" s="600"/>
      <c r="H23" s="1422"/>
      <c r="I23" s="1423"/>
      <c r="J23" s="1000"/>
      <c r="K23" s="1000"/>
      <c r="L23" s="601">
        <f t="shared" si="0"/>
        <v>0</v>
      </c>
      <c r="M23" s="614"/>
      <c r="O23" s="607"/>
    </row>
    <row r="24" spans="1:15" x14ac:dyDescent="0.2">
      <c r="A24" s="49"/>
      <c r="B24" s="1001"/>
      <c r="C24" s="1420"/>
      <c r="D24" s="1421"/>
      <c r="E24" s="1420"/>
      <c r="F24" s="1421"/>
      <c r="G24" s="600"/>
      <c r="H24" s="1422"/>
      <c r="I24" s="1423"/>
      <c r="J24" s="1000"/>
      <c r="K24" s="1000"/>
      <c r="L24" s="601">
        <f t="shared" si="0"/>
        <v>0</v>
      </c>
      <c r="M24" s="614"/>
      <c r="O24" s="607"/>
    </row>
    <row r="25" spans="1:15" x14ac:dyDescent="0.2">
      <c r="A25" s="49"/>
      <c r="B25" s="1001"/>
      <c r="C25" s="1420"/>
      <c r="D25" s="1421"/>
      <c r="E25" s="1420"/>
      <c r="F25" s="1421"/>
      <c r="G25" s="600"/>
      <c r="H25" s="1422"/>
      <c r="I25" s="1423"/>
      <c r="J25" s="1000"/>
      <c r="K25" s="1000"/>
      <c r="L25" s="601">
        <f t="shared" si="0"/>
        <v>0</v>
      </c>
      <c r="M25" s="614"/>
      <c r="O25" s="607"/>
    </row>
    <row r="26" spans="1:15" x14ac:dyDescent="0.2">
      <c r="A26" s="49"/>
      <c r="B26" s="1001"/>
      <c r="C26" s="1420"/>
      <c r="D26" s="1421"/>
      <c r="E26" s="1420"/>
      <c r="F26" s="1421"/>
      <c r="G26" s="600"/>
      <c r="H26" s="1422"/>
      <c r="I26" s="1423"/>
      <c r="J26" s="1000"/>
      <c r="K26" s="1000"/>
      <c r="L26" s="601">
        <f t="shared" si="0"/>
        <v>0</v>
      </c>
      <c r="M26" s="614"/>
      <c r="O26" s="607"/>
    </row>
    <row r="27" spans="1:15" x14ac:dyDescent="0.2">
      <c r="A27" s="49"/>
      <c r="B27" s="1001"/>
      <c r="C27" s="1420"/>
      <c r="D27" s="1421"/>
      <c r="E27" s="1420"/>
      <c r="F27" s="1421"/>
      <c r="G27" s="600"/>
      <c r="H27" s="1422"/>
      <c r="I27" s="1423"/>
      <c r="J27" s="1000"/>
      <c r="K27" s="1000"/>
      <c r="L27" s="601">
        <f t="shared" si="0"/>
        <v>0</v>
      </c>
      <c r="M27" s="614"/>
      <c r="O27" s="607"/>
    </row>
    <row r="28" spans="1:15" x14ac:dyDescent="0.2">
      <c r="A28" s="49"/>
      <c r="B28" s="1001"/>
      <c r="C28" s="1420"/>
      <c r="D28" s="1421"/>
      <c r="E28" s="1420"/>
      <c r="F28" s="1421"/>
      <c r="G28" s="600"/>
      <c r="H28" s="1422"/>
      <c r="I28" s="1423"/>
      <c r="J28" s="1000"/>
      <c r="K28" s="1000"/>
      <c r="L28" s="601">
        <f t="shared" si="0"/>
        <v>0</v>
      </c>
      <c r="M28" s="614"/>
      <c r="O28" s="607"/>
    </row>
    <row r="29" spans="1:15" x14ac:dyDescent="0.2">
      <c r="A29" s="49"/>
      <c r="B29" s="1001"/>
      <c r="C29" s="1420"/>
      <c r="D29" s="1421"/>
      <c r="E29" s="1420"/>
      <c r="F29" s="1421"/>
      <c r="G29" s="600"/>
      <c r="H29" s="1422"/>
      <c r="I29" s="1423"/>
      <c r="J29" s="1000"/>
      <c r="K29" s="1000"/>
      <c r="L29" s="601">
        <f t="shared" si="0"/>
        <v>0</v>
      </c>
      <c r="M29" s="614"/>
      <c r="O29" s="607"/>
    </row>
    <row r="30" spans="1:15" x14ac:dyDescent="0.2">
      <c r="A30" s="49"/>
      <c r="B30" s="1001"/>
      <c r="C30" s="1420"/>
      <c r="D30" s="1421"/>
      <c r="E30" s="1420"/>
      <c r="F30" s="1421"/>
      <c r="G30" s="600"/>
      <c r="H30" s="1422"/>
      <c r="I30" s="1423"/>
      <c r="J30" s="1000"/>
      <c r="K30" s="1000"/>
      <c r="L30" s="601">
        <f t="shared" si="0"/>
        <v>0</v>
      </c>
      <c r="M30" s="614"/>
      <c r="O30" s="607"/>
    </row>
    <row r="31" spans="1:15" x14ac:dyDescent="0.2">
      <c r="A31" s="49"/>
      <c r="B31" s="1001"/>
      <c r="C31" s="1420"/>
      <c r="D31" s="1421"/>
      <c r="E31" s="1420"/>
      <c r="F31" s="1421"/>
      <c r="G31" s="600"/>
      <c r="H31" s="1422"/>
      <c r="I31" s="1423"/>
      <c r="J31" s="1000"/>
      <c r="K31" s="1000"/>
      <c r="L31" s="601">
        <f t="shared" si="0"/>
        <v>0</v>
      </c>
      <c r="M31" s="614"/>
      <c r="O31" s="607"/>
    </row>
    <row r="32" spans="1:15" x14ac:dyDescent="0.2">
      <c r="A32" s="49"/>
      <c r="B32" s="1001"/>
      <c r="C32" s="1420"/>
      <c r="D32" s="1421"/>
      <c r="E32" s="1420"/>
      <c r="F32" s="1421"/>
      <c r="G32" s="600"/>
      <c r="H32" s="1422"/>
      <c r="I32" s="1423"/>
      <c r="J32" s="1000"/>
      <c r="K32" s="1000"/>
      <c r="L32" s="601">
        <f t="shared" si="0"/>
        <v>0</v>
      </c>
      <c r="M32" s="614"/>
      <c r="O32" s="607"/>
    </row>
    <row r="33" spans="1:15" x14ac:dyDescent="0.2">
      <c r="A33" s="49"/>
      <c r="B33" s="1001"/>
      <c r="C33" s="1420"/>
      <c r="D33" s="1421"/>
      <c r="E33" s="1420"/>
      <c r="F33" s="1421"/>
      <c r="G33" s="600"/>
      <c r="H33" s="1422"/>
      <c r="I33" s="1423"/>
      <c r="J33" s="1000"/>
      <c r="K33" s="1000"/>
      <c r="L33" s="601">
        <f t="shared" si="0"/>
        <v>0</v>
      </c>
      <c r="M33" s="614"/>
      <c r="O33" s="607"/>
    </row>
    <row r="34" spans="1:15" x14ac:dyDescent="0.2">
      <c r="A34" s="49"/>
      <c r="B34" s="1001"/>
      <c r="C34" s="1420"/>
      <c r="D34" s="1421"/>
      <c r="E34" s="1420"/>
      <c r="F34" s="1421"/>
      <c r="G34" s="600"/>
      <c r="H34" s="1422"/>
      <c r="I34" s="1423"/>
      <c r="J34" s="1000"/>
      <c r="K34" s="1000"/>
      <c r="L34" s="601">
        <f t="shared" si="0"/>
        <v>0</v>
      </c>
      <c r="M34" s="614"/>
      <c r="O34" s="607"/>
    </row>
    <row r="35" spans="1:15" x14ac:dyDescent="0.2">
      <c r="A35" s="49"/>
      <c r="B35" s="1001"/>
      <c r="C35" s="1420"/>
      <c r="D35" s="1421"/>
      <c r="E35" s="1420"/>
      <c r="F35" s="1421"/>
      <c r="G35" s="600"/>
      <c r="H35" s="1422"/>
      <c r="I35" s="1423"/>
      <c r="J35" s="1000"/>
      <c r="K35" s="1000"/>
      <c r="L35" s="601">
        <f t="shared" si="0"/>
        <v>0</v>
      </c>
      <c r="M35" s="614"/>
      <c r="O35" s="607"/>
    </row>
    <row r="36" spans="1:15" x14ac:dyDescent="0.2">
      <c r="A36" s="49"/>
      <c r="B36" s="1001"/>
      <c r="C36" s="1420"/>
      <c r="D36" s="1421"/>
      <c r="E36" s="1420"/>
      <c r="F36" s="1421"/>
      <c r="G36" s="600"/>
      <c r="H36" s="1422"/>
      <c r="I36" s="1423"/>
      <c r="J36" s="1000"/>
      <c r="K36" s="1000"/>
      <c r="L36" s="601">
        <f t="shared" si="0"/>
        <v>0</v>
      </c>
      <c r="M36" s="614"/>
      <c r="N36" s="53"/>
      <c r="O36" s="607"/>
    </row>
    <row r="37" spans="1:15" x14ac:dyDescent="0.2">
      <c r="A37" s="49"/>
      <c r="B37" s="1001"/>
      <c r="C37" s="1420"/>
      <c r="D37" s="1421"/>
      <c r="E37" s="1420"/>
      <c r="F37" s="1421"/>
      <c r="G37" s="600"/>
      <c r="H37" s="1422"/>
      <c r="I37" s="1423"/>
      <c r="J37" s="1000"/>
      <c r="K37" s="1000"/>
      <c r="L37" s="601">
        <f t="shared" si="0"/>
        <v>0</v>
      </c>
      <c r="M37" s="614"/>
      <c r="O37" s="607"/>
    </row>
    <row r="38" spans="1:15" s="42" customFormat="1" x14ac:dyDescent="0.2">
      <c r="A38" s="48"/>
      <c r="B38" s="1001"/>
      <c r="C38" s="1420"/>
      <c r="D38" s="1421"/>
      <c r="E38" s="1420"/>
      <c r="F38" s="1421"/>
      <c r="G38" s="600"/>
      <c r="H38" s="1422"/>
      <c r="I38" s="1423"/>
      <c r="J38" s="1000"/>
      <c r="K38" s="1000"/>
      <c r="L38" s="601">
        <f t="shared" si="0"/>
        <v>0</v>
      </c>
      <c r="M38" s="614"/>
      <c r="O38" s="607"/>
    </row>
    <row r="39" spans="1:15" s="42" customFormat="1" x14ac:dyDescent="0.2">
      <c r="A39" s="48"/>
      <c r="B39" s="1001"/>
      <c r="C39" s="1420"/>
      <c r="D39" s="1421"/>
      <c r="E39" s="1420"/>
      <c r="F39" s="1421"/>
      <c r="G39" s="600"/>
      <c r="H39" s="1422"/>
      <c r="I39" s="1423"/>
      <c r="J39" s="1000"/>
      <c r="K39" s="1000"/>
      <c r="L39" s="601">
        <f t="shared" si="0"/>
        <v>0</v>
      </c>
      <c r="M39" s="614"/>
      <c r="O39" s="607"/>
    </row>
    <row r="40" spans="1:15" s="42" customFormat="1" x14ac:dyDescent="0.2">
      <c r="A40" s="48"/>
      <c r="B40" s="1001"/>
      <c r="C40" s="1420"/>
      <c r="D40" s="1421"/>
      <c r="E40" s="1420"/>
      <c r="F40" s="1421"/>
      <c r="G40" s="600"/>
      <c r="H40" s="1422"/>
      <c r="I40" s="1423"/>
      <c r="J40" s="1000"/>
      <c r="K40" s="1000"/>
      <c r="L40" s="601">
        <f t="shared" si="0"/>
        <v>0</v>
      </c>
      <c r="M40" s="614"/>
      <c r="O40" s="607"/>
    </row>
    <row r="41" spans="1:15" s="42" customFormat="1" x14ac:dyDescent="0.2">
      <c r="A41" s="48"/>
      <c r="B41" s="1001"/>
      <c r="C41" s="1420"/>
      <c r="D41" s="1421"/>
      <c r="E41" s="1420"/>
      <c r="F41" s="1421"/>
      <c r="G41" s="600"/>
      <c r="H41" s="1422"/>
      <c r="I41" s="1423"/>
      <c r="J41" s="1000"/>
      <c r="K41" s="1000"/>
      <c r="L41" s="601">
        <f t="shared" si="0"/>
        <v>0</v>
      </c>
      <c r="M41" s="614"/>
      <c r="O41" s="607"/>
    </row>
    <row r="42" spans="1:15" s="42" customFormat="1" x14ac:dyDescent="0.2">
      <c r="A42" s="48"/>
      <c r="B42" s="1001"/>
      <c r="C42" s="1420"/>
      <c r="D42" s="1421"/>
      <c r="E42" s="1420"/>
      <c r="F42" s="1421"/>
      <c r="G42" s="600"/>
      <c r="H42" s="1422"/>
      <c r="I42" s="1423"/>
      <c r="J42" s="1000"/>
      <c r="K42" s="1000"/>
      <c r="L42" s="601">
        <f t="shared" si="0"/>
        <v>0</v>
      </c>
      <c r="M42" s="614"/>
      <c r="O42" s="607"/>
    </row>
    <row r="43" spans="1:15" s="42" customFormat="1" x14ac:dyDescent="0.2">
      <c r="A43" s="48"/>
      <c r="B43" s="1001"/>
      <c r="C43" s="1420"/>
      <c r="D43" s="1421"/>
      <c r="E43" s="1420"/>
      <c r="F43" s="1421"/>
      <c r="G43" s="600"/>
      <c r="H43" s="1422"/>
      <c r="I43" s="1423"/>
      <c r="J43" s="1000"/>
      <c r="K43" s="1000"/>
      <c r="L43" s="601">
        <f t="shared" si="0"/>
        <v>0</v>
      </c>
      <c r="M43" s="614"/>
      <c r="O43" s="607"/>
    </row>
    <row r="44" spans="1:15" s="42" customFormat="1" x14ac:dyDescent="0.2">
      <c r="A44" s="48"/>
      <c r="B44" s="1001"/>
      <c r="C44" s="1420"/>
      <c r="D44" s="1421"/>
      <c r="E44" s="1420"/>
      <c r="F44" s="1421"/>
      <c r="G44" s="600"/>
      <c r="H44" s="1422"/>
      <c r="I44" s="1423"/>
      <c r="J44" s="1000"/>
      <c r="K44" s="1000"/>
      <c r="L44" s="601">
        <f t="shared" si="0"/>
        <v>0</v>
      </c>
      <c r="M44" s="614"/>
      <c r="O44" s="607"/>
    </row>
    <row r="45" spans="1:15" s="42" customFormat="1" x14ac:dyDescent="0.2">
      <c r="A45" s="48"/>
      <c r="B45" s="1001"/>
      <c r="C45" s="1420"/>
      <c r="D45" s="1421"/>
      <c r="E45" s="1420"/>
      <c r="F45" s="1421"/>
      <c r="G45" s="600"/>
      <c r="H45" s="1422"/>
      <c r="I45" s="1423"/>
      <c r="J45" s="1000"/>
      <c r="K45" s="1000"/>
      <c r="L45" s="601">
        <f t="shared" si="0"/>
        <v>0</v>
      </c>
      <c r="M45" s="614"/>
      <c r="O45" s="607"/>
    </row>
    <row r="46" spans="1:15" s="42" customFormat="1" x14ac:dyDescent="0.2">
      <c r="A46" s="48"/>
      <c r="B46" s="1001"/>
      <c r="C46" s="1420"/>
      <c r="D46" s="1421"/>
      <c r="E46" s="1420"/>
      <c r="F46" s="1421"/>
      <c r="G46" s="600"/>
      <c r="H46" s="1422"/>
      <c r="I46" s="1423"/>
      <c r="J46" s="1000"/>
      <c r="K46" s="1000"/>
      <c r="L46" s="601">
        <f t="shared" si="0"/>
        <v>0</v>
      </c>
      <c r="M46" s="614"/>
      <c r="O46" s="607"/>
    </row>
    <row r="47" spans="1:15" s="42" customFormat="1" x14ac:dyDescent="0.2">
      <c r="A47" s="48"/>
      <c r="B47" s="1001"/>
      <c r="C47" s="1420"/>
      <c r="D47" s="1421"/>
      <c r="E47" s="1420"/>
      <c r="F47" s="1421"/>
      <c r="G47" s="600"/>
      <c r="H47" s="1422"/>
      <c r="I47" s="1423"/>
      <c r="J47" s="1000"/>
      <c r="K47" s="1000"/>
      <c r="L47" s="601">
        <f t="shared" si="0"/>
        <v>0</v>
      </c>
      <c r="M47" s="614"/>
      <c r="O47" s="607"/>
    </row>
    <row r="48" spans="1:15" s="42" customFormat="1" x14ac:dyDescent="0.2">
      <c r="A48" s="48"/>
      <c r="B48" s="1001"/>
      <c r="C48" s="1420"/>
      <c r="D48" s="1421"/>
      <c r="E48" s="1420"/>
      <c r="F48" s="1421"/>
      <c r="G48" s="600"/>
      <c r="H48" s="1422"/>
      <c r="I48" s="1423"/>
      <c r="J48" s="1000"/>
      <c r="K48" s="1000"/>
      <c r="L48" s="601">
        <f t="shared" si="0"/>
        <v>0</v>
      </c>
      <c r="M48" s="614"/>
      <c r="O48" s="607"/>
    </row>
    <row r="49" spans="1:15" s="42" customFormat="1" x14ac:dyDescent="0.2">
      <c r="A49" s="48"/>
      <c r="B49" s="1001"/>
      <c r="C49" s="1420"/>
      <c r="D49" s="1421"/>
      <c r="E49" s="1420"/>
      <c r="F49" s="1421"/>
      <c r="G49" s="600"/>
      <c r="H49" s="1422"/>
      <c r="I49" s="1423"/>
      <c r="J49" s="1000"/>
      <c r="K49" s="1000"/>
      <c r="L49" s="601">
        <f t="shared" si="0"/>
        <v>0</v>
      </c>
      <c r="M49" s="614"/>
      <c r="O49" s="607"/>
    </row>
    <row r="50" spans="1:15" s="42" customFormat="1" x14ac:dyDescent="0.2">
      <c r="A50" s="48"/>
      <c r="B50" s="1001"/>
      <c r="C50" s="1420"/>
      <c r="D50" s="1421"/>
      <c r="E50" s="1420"/>
      <c r="F50" s="1421"/>
      <c r="G50" s="600"/>
      <c r="H50" s="1422"/>
      <c r="I50" s="1423"/>
      <c r="J50" s="1000"/>
      <c r="K50" s="1000"/>
      <c r="L50" s="601">
        <f t="shared" si="0"/>
        <v>0</v>
      </c>
      <c r="M50" s="614"/>
      <c r="O50" s="607"/>
    </row>
    <row r="51" spans="1:15" s="42" customFormat="1" x14ac:dyDescent="0.2">
      <c r="A51" s="48"/>
      <c r="B51" s="1001"/>
      <c r="C51" s="1420"/>
      <c r="D51" s="1421"/>
      <c r="E51" s="1420"/>
      <c r="F51" s="1421"/>
      <c r="G51" s="600"/>
      <c r="H51" s="1422"/>
      <c r="I51" s="1423"/>
      <c r="J51" s="1000"/>
      <c r="K51" s="1000"/>
      <c r="L51" s="601">
        <f t="shared" si="0"/>
        <v>0</v>
      </c>
      <c r="M51" s="614"/>
      <c r="O51" s="607"/>
    </row>
    <row r="52" spans="1:15" s="42" customFormat="1" x14ac:dyDescent="0.2">
      <c r="A52" s="48"/>
      <c r="B52" s="1001"/>
      <c r="C52" s="1420"/>
      <c r="D52" s="1421"/>
      <c r="E52" s="1420"/>
      <c r="F52" s="1421"/>
      <c r="G52" s="600"/>
      <c r="H52" s="1422"/>
      <c r="I52" s="1423"/>
      <c r="J52" s="1000"/>
      <c r="K52" s="1000"/>
      <c r="L52" s="601">
        <f t="shared" si="0"/>
        <v>0</v>
      </c>
      <c r="M52" s="614"/>
      <c r="O52" s="607"/>
    </row>
    <row r="53" spans="1:15" s="42" customFormat="1" x14ac:dyDescent="0.2">
      <c r="A53" s="48"/>
      <c r="B53" s="1001"/>
      <c r="C53" s="1420"/>
      <c r="D53" s="1421"/>
      <c r="E53" s="1420"/>
      <c r="F53" s="1421"/>
      <c r="G53" s="600"/>
      <c r="H53" s="1422"/>
      <c r="I53" s="1423"/>
      <c r="J53" s="1000"/>
      <c r="K53" s="1000"/>
      <c r="L53" s="601">
        <f t="shared" si="0"/>
        <v>0</v>
      </c>
      <c r="M53" s="614"/>
      <c r="O53" s="607"/>
    </row>
    <row r="54" spans="1:15" s="42" customFormat="1" x14ac:dyDescent="0.2">
      <c r="A54" s="48"/>
      <c r="B54" s="1001"/>
      <c r="C54" s="1420"/>
      <c r="D54" s="1421"/>
      <c r="E54" s="1420"/>
      <c r="F54" s="1421"/>
      <c r="G54" s="600"/>
      <c r="H54" s="1422"/>
      <c r="I54" s="1423"/>
      <c r="J54" s="1000"/>
      <c r="K54" s="1000"/>
      <c r="L54" s="601">
        <f t="shared" si="0"/>
        <v>0</v>
      </c>
      <c r="M54" s="614"/>
      <c r="O54" s="607"/>
    </row>
    <row r="55" spans="1:15" s="42" customFormat="1" x14ac:dyDescent="0.2">
      <c r="A55" s="48"/>
      <c r="B55" s="1001"/>
      <c r="C55" s="1420"/>
      <c r="D55" s="1421"/>
      <c r="E55" s="1420"/>
      <c r="F55" s="1421"/>
      <c r="G55" s="600"/>
      <c r="H55" s="1422"/>
      <c r="I55" s="1423"/>
      <c r="J55" s="1000"/>
      <c r="K55" s="1000"/>
      <c r="L55" s="601">
        <f t="shared" si="0"/>
        <v>0</v>
      </c>
      <c r="M55" s="614"/>
      <c r="O55" s="607"/>
    </row>
    <row r="56" spans="1:15" s="42" customFormat="1" x14ac:dyDescent="0.2">
      <c r="A56" s="48"/>
      <c r="B56" s="1001"/>
      <c r="C56" s="1420"/>
      <c r="D56" s="1421"/>
      <c r="E56" s="1420"/>
      <c r="F56" s="1421"/>
      <c r="G56" s="600"/>
      <c r="H56" s="1422"/>
      <c r="I56" s="1423"/>
      <c r="J56" s="1000"/>
      <c r="K56" s="1000"/>
      <c r="L56" s="601">
        <f t="shared" si="0"/>
        <v>0</v>
      </c>
      <c r="M56" s="613"/>
      <c r="O56" s="607"/>
    </row>
    <row r="57" spans="1:15" s="42" customFormat="1" ht="15" customHeight="1" x14ac:dyDescent="0.2">
      <c r="A57" s="48"/>
      <c r="B57" s="607"/>
      <c r="C57" s="607"/>
      <c r="D57" s="606"/>
      <c r="E57" s="606"/>
      <c r="F57" s="606"/>
      <c r="G57" s="606"/>
      <c r="H57" s="606"/>
      <c r="I57" s="606" t="s">
        <v>99</v>
      </c>
      <c r="J57" s="607"/>
      <c r="K57" s="607"/>
      <c r="L57" s="609">
        <f>SUM(L21:L56)</f>
        <v>0</v>
      </c>
      <c r="M57" s="628"/>
      <c r="O57" s="1413" t="s">
        <v>379</v>
      </c>
    </row>
    <row r="58" spans="1:15" s="42" customFormat="1" ht="15" customHeight="1" x14ac:dyDescent="0.2">
      <c r="A58" s="48"/>
      <c r="B58" s="627"/>
      <c r="C58" s="606"/>
      <c r="D58" s="606"/>
      <c r="E58" s="607"/>
      <c r="F58" s="607"/>
      <c r="G58" s="607"/>
      <c r="H58" s="607"/>
      <c r="I58" s="607"/>
      <c r="J58" s="606"/>
      <c r="K58" s="606"/>
      <c r="L58" s="606"/>
      <c r="M58" s="607"/>
      <c r="O58" s="1413"/>
    </row>
    <row r="59" spans="1:15" s="42" customFormat="1" x14ac:dyDescent="0.2">
      <c r="A59" s="48"/>
      <c r="B59" s="618" t="s">
        <v>100</v>
      </c>
      <c r="C59" s="618" t="s">
        <v>291</v>
      </c>
      <c r="D59" s="618"/>
      <c r="E59" s="623"/>
      <c r="F59" s="623"/>
      <c r="G59" s="623"/>
      <c r="H59" s="623"/>
      <c r="I59" s="623"/>
      <c r="J59" s="623"/>
      <c r="K59" s="623"/>
      <c r="L59" s="623"/>
      <c r="M59" s="634"/>
      <c r="O59" s="1413"/>
    </row>
    <row r="60" spans="1:15" s="42" customFormat="1" x14ac:dyDescent="0.2">
      <c r="A60" s="48"/>
      <c r="B60" s="607"/>
      <c r="C60" s="629"/>
      <c r="D60" s="630" t="str">
        <f>IF(COUNTA(D62:D83)&lt;COUNTA(E62:E83),"Let op! Vul ook de aanschafdatum in!","")</f>
        <v/>
      </c>
      <c r="E60" s="631"/>
      <c r="F60" s="632"/>
      <c r="G60" s="633"/>
      <c r="H60" s="633"/>
      <c r="I60" s="632"/>
      <c r="J60" s="626"/>
      <c r="K60" s="607"/>
      <c r="L60" s="614"/>
      <c r="M60" s="614"/>
      <c r="O60" s="1414"/>
    </row>
    <row r="61" spans="1:15" s="42" customFormat="1" ht="51" x14ac:dyDescent="0.2">
      <c r="A61" s="48"/>
      <c r="B61" s="599" t="s">
        <v>369</v>
      </c>
      <c r="C61" s="599" t="s">
        <v>101</v>
      </c>
      <c r="D61" s="598" t="s">
        <v>373</v>
      </c>
      <c r="E61" s="598" t="s">
        <v>102</v>
      </c>
      <c r="F61" s="602" t="s">
        <v>374</v>
      </c>
      <c r="G61" s="602" t="s">
        <v>375</v>
      </c>
      <c r="H61" s="602" t="s">
        <v>376</v>
      </c>
      <c r="I61" s="603" t="s">
        <v>69</v>
      </c>
      <c r="J61" s="599" t="s">
        <v>377</v>
      </c>
      <c r="K61" s="599" t="s">
        <v>517</v>
      </c>
      <c r="L61" s="599" t="s">
        <v>97</v>
      </c>
      <c r="M61" s="614"/>
      <c r="O61" s="611" t="s">
        <v>380</v>
      </c>
    </row>
    <row r="62" spans="1:15" s="42" customFormat="1" x14ac:dyDescent="0.2">
      <c r="A62" s="48"/>
      <c r="B62" s="1001"/>
      <c r="C62" s="1001"/>
      <c r="D62" s="1002"/>
      <c r="E62" s="1003"/>
      <c r="F62" s="1004"/>
      <c r="G62" s="604">
        <f t="shared" ref="G62:G82" si="1">IFERROR(E62/F62,0)</f>
        <v>0</v>
      </c>
      <c r="H62" s="1003"/>
      <c r="I62" s="605">
        <f>IFERROR(G62/H62,0)</f>
        <v>0</v>
      </c>
      <c r="J62" s="1003"/>
      <c r="K62" s="1000"/>
      <c r="L62" s="601">
        <f t="shared" ref="L62:L83" si="2">I62*J62</f>
        <v>0</v>
      </c>
      <c r="M62" s="614"/>
      <c r="N62" s="53"/>
      <c r="O62" s="604" t="str">
        <f t="shared" ref="O62:O83" si="3">IFERROR(IF(D62&gt;=Startdatum,"Na startdatum aangekocht", IF(DATEDIF($D62,Startdatum,"D")&gt;0,IF(((F62-((DATEDIF($D62,Startdatum,"M")/12)))*($E62/$F62))&lt;0,"Dit is afgeschreven!",((F62-((DATEDIF($D62,Startdatum,"M")/12)))*($E62/$F62))),($E62/$F62))),0)</f>
        <v>Na startdatum aangekocht</v>
      </c>
    </row>
    <row r="63" spans="1:15" x14ac:dyDescent="0.2">
      <c r="A63" s="49"/>
      <c r="B63" s="1001"/>
      <c r="C63" s="1001"/>
      <c r="D63" s="1002"/>
      <c r="E63" s="1003"/>
      <c r="F63" s="1004"/>
      <c r="G63" s="604">
        <f t="shared" si="1"/>
        <v>0</v>
      </c>
      <c r="H63" s="1003"/>
      <c r="I63" s="605">
        <f t="shared" ref="I63:I83" si="4">IFERROR(G63/H63,0)</f>
        <v>0</v>
      </c>
      <c r="J63" s="1003"/>
      <c r="K63" s="1000"/>
      <c r="L63" s="601">
        <f t="shared" si="2"/>
        <v>0</v>
      </c>
      <c r="M63" s="614"/>
      <c r="O63" s="604" t="str">
        <f t="shared" si="3"/>
        <v>Na startdatum aangekocht</v>
      </c>
    </row>
    <row r="64" spans="1:15" x14ac:dyDescent="0.2">
      <c r="A64" s="49"/>
      <c r="B64" s="1001"/>
      <c r="C64" s="1001"/>
      <c r="D64" s="1002"/>
      <c r="E64" s="1003"/>
      <c r="F64" s="1004"/>
      <c r="G64" s="604">
        <f t="shared" si="1"/>
        <v>0</v>
      </c>
      <c r="H64" s="1003"/>
      <c r="I64" s="605">
        <f t="shared" si="4"/>
        <v>0</v>
      </c>
      <c r="J64" s="1003"/>
      <c r="K64" s="1000"/>
      <c r="L64" s="601">
        <f t="shared" si="2"/>
        <v>0</v>
      </c>
      <c r="M64" s="614"/>
      <c r="O64" s="604" t="str">
        <f t="shared" si="3"/>
        <v>Na startdatum aangekocht</v>
      </c>
    </row>
    <row r="65" spans="1:15" x14ac:dyDescent="0.2">
      <c r="A65" s="49"/>
      <c r="B65" s="1001"/>
      <c r="C65" s="1001"/>
      <c r="D65" s="1002"/>
      <c r="E65" s="1003"/>
      <c r="F65" s="1004"/>
      <c r="G65" s="604">
        <f t="shared" si="1"/>
        <v>0</v>
      </c>
      <c r="H65" s="1003"/>
      <c r="I65" s="605">
        <f t="shared" si="4"/>
        <v>0</v>
      </c>
      <c r="J65" s="1003"/>
      <c r="K65" s="1000"/>
      <c r="L65" s="601">
        <f t="shared" si="2"/>
        <v>0</v>
      </c>
      <c r="M65" s="614"/>
      <c r="O65" s="604" t="str">
        <f t="shared" si="3"/>
        <v>Na startdatum aangekocht</v>
      </c>
    </row>
    <row r="66" spans="1:15" x14ac:dyDescent="0.2">
      <c r="A66" s="49"/>
      <c r="B66" s="1001"/>
      <c r="C66" s="1001"/>
      <c r="D66" s="1002"/>
      <c r="E66" s="1003"/>
      <c r="F66" s="1004"/>
      <c r="G66" s="604">
        <f t="shared" si="1"/>
        <v>0</v>
      </c>
      <c r="H66" s="1003"/>
      <c r="I66" s="605">
        <f t="shared" si="4"/>
        <v>0</v>
      </c>
      <c r="J66" s="1003"/>
      <c r="K66" s="1000"/>
      <c r="L66" s="601">
        <f t="shared" si="2"/>
        <v>0</v>
      </c>
      <c r="M66" s="614"/>
      <c r="O66" s="604" t="str">
        <f t="shared" si="3"/>
        <v>Na startdatum aangekocht</v>
      </c>
    </row>
    <row r="67" spans="1:15" x14ac:dyDescent="0.2">
      <c r="A67" s="49"/>
      <c r="B67" s="1001"/>
      <c r="C67" s="1001"/>
      <c r="D67" s="1002"/>
      <c r="E67" s="1003"/>
      <c r="F67" s="1004"/>
      <c r="G67" s="604">
        <f t="shared" si="1"/>
        <v>0</v>
      </c>
      <c r="H67" s="1003"/>
      <c r="I67" s="605">
        <f t="shared" si="4"/>
        <v>0</v>
      </c>
      <c r="J67" s="1003"/>
      <c r="K67" s="1000"/>
      <c r="L67" s="601">
        <f t="shared" si="2"/>
        <v>0</v>
      </c>
      <c r="M67" s="614"/>
      <c r="O67" s="604" t="str">
        <f t="shared" si="3"/>
        <v>Na startdatum aangekocht</v>
      </c>
    </row>
    <row r="68" spans="1:15" x14ac:dyDescent="0.2">
      <c r="A68" s="49"/>
      <c r="B68" s="1001"/>
      <c r="C68" s="1001"/>
      <c r="D68" s="1002"/>
      <c r="E68" s="1003"/>
      <c r="F68" s="1004"/>
      <c r="G68" s="604">
        <f t="shared" si="1"/>
        <v>0</v>
      </c>
      <c r="H68" s="1003"/>
      <c r="I68" s="605">
        <f t="shared" si="4"/>
        <v>0</v>
      </c>
      <c r="J68" s="1003"/>
      <c r="K68" s="1000"/>
      <c r="L68" s="601">
        <f t="shared" si="2"/>
        <v>0</v>
      </c>
      <c r="M68" s="614"/>
      <c r="O68" s="604" t="str">
        <f t="shared" si="3"/>
        <v>Na startdatum aangekocht</v>
      </c>
    </row>
    <row r="69" spans="1:15" x14ac:dyDescent="0.2">
      <c r="A69" s="49"/>
      <c r="B69" s="1001"/>
      <c r="C69" s="1001"/>
      <c r="D69" s="1002"/>
      <c r="E69" s="1003"/>
      <c r="F69" s="1004"/>
      <c r="G69" s="604">
        <f t="shared" si="1"/>
        <v>0</v>
      </c>
      <c r="H69" s="1003"/>
      <c r="I69" s="605">
        <f t="shared" si="4"/>
        <v>0</v>
      </c>
      <c r="J69" s="1003"/>
      <c r="K69" s="1000"/>
      <c r="L69" s="601">
        <f t="shared" si="2"/>
        <v>0</v>
      </c>
      <c r="M69" s="614"/>
      <c r="O69" s="604" t="str">
        <f t="shared" si="3"/>
        <v>Na startdatum aangekocht</v>
      </c>
    </row>
    <row r="70" spans="1:15" x14ac:dyDescent="0.2">
      <c r="A70" s="49"/>
      <c r="B70" s="1001"/>
      <c r="C70" s="1001"/>
      <c r="D70" s="1002"/>
      <c r="E70" s="1003"/>
      <c r="F70" s="1004"/>
      <c r="G70" s="604">
        <f t="shared" si="1"/>
        <v>0</v>
      </c>
      <c r="H70" s="1003"/>
      <c r="I70" s="605">
        <f t="shared" si="4"/>
        <v>0</v>
      </c>
      <c r="J70" s="1003"/>
      <c r="K70" s="1000"/>
      <c r="L70" s="601">
        <f t="shared" si="2"/>
        <v>0</v>
      </c>
      <c r="M70" s="614"/>
      <c r="O70" s="604" t="str">
        <f t="shared" si="3"/>
        <v>Na startdatum aangekocht</v>
      </c>
    </row>
    <row r="71" spans="1:15" x14ac:dyDescent="0.2">
      <c r="A71" s="49"/>
      <c r="B71" s="1001"/>
      <c r="C71" s="1001"/>
      <c r="D71" s="1002"/>
      <c r="E71" s="1003"/>
      <c r="F71" s="1004"/>
      <c r="G71" s="604">
        <f t="shared" si="1"/>
        <v>0</v>
      </c>
      <c r="H71" s="1003"/>
      <c r="I71" s="605">
        <f t="shared" si="4"/>
        <v>0</v>
      </c>
      <c r="J71" s="1003"/>
      <c r="K71" s="1000"/>
      <c r="L71" s="601">
        <f t="shared" si="2"/>
        <v>0</v>
      </c>
      <c r="M71" s="614"/>
      <c r="O71" s="604" t="str">
        <f t="shared" si="3"/>
        <v>Na startdatum aangekocht</v>
      </c>
    </row>
    <row r="72" spans="1:15" x14ac:dyDescent="0.2">
      <c r="A72" s="49"/>
      <c r="B72" s="1001"/>
      <c r="C72" s="1001"/>
      <c r="D72" s="1002"/>
      <c r="E72" s="1003"/>
      <c r="F72" s="1004"/>
      <c r="G72" s="604">
        <f t="shared" si="1"/>
        <v>0</v>
      </c>
      <c r="H72" s="1003"/>
      <c r="I72" s="605">
        <f t="shared" si="4"/>
        <v>0</v>
      </c>
      <c r="J72" s="1003"/>
      <c r="K72" s="1000"/>
      <c r="L72" s="601">
        <f t="shared" si="2"/>
        <v>0</v>
      </c>
      <c r="M72" s="614"/>
      <c r="O72" s="604" t="str">
        <f t="shared" si="3"/>
        <v>Na startdatum aangekocht</v>
      </c>
    </row>
    <row r="73" spans="1:15" x14ac:dyDescent="0.2">
      <c r="A73" s="49"/>
      <c r="B73" s="1001"/>
      <c r="C73" s="1001"/>
      <c r="D73" s="1002"/>
      <c r="E73" s="1003"/>
      <c r="F73" s="1004"/>
      <c r="G73" s="604">
        <f t="shared" si="1"/>
        <v>0</v>
      </c>
      <c r="H73" s="1003"/>
      <c r="I73" s="605">
        <f t="shared" si="4"/>
        <v>0</v>
      </c>
      <c r="J73" s="1003"/>
      <c r="K73" s="1000"/>
      <c r="L73" s="601">
        <f t="shared" si="2"/>
        <v>0</v>
      </c>
      <c r="M73" s="614"/>
      <c r="O73" s="604" t="str">
        <f t="shared" si="3"/>
        <v>Na startdatum aangekocht</v>
      </c>
    </row>
    <row r="74" spans="1:15" x14ac:dyDescent="0.2">
      <c r="A74" s="49"/>
      <c r="B74" s="1001"/>
      <c r="C74" s="1001"/>
      <c r="D74" s="1002"/>
      <c r="E74" s="1003"/>
      <c r="F74" s="1004"/>
      <c r="G74" s="604">
        <f t="shared" si="1"/>
        <v>0</v>
      </c>
      <c r="H74" s="1003"/>
      <c r="I74" s="605">
        <f t="shared" si="4"/>
        <v>0</v>
      </c>
      <c r="J74" s="1003"/>
      <c r="K74" s="1000"/>
      <c r="L74" s="601">
        <f t="shared" si="2"/>
        <v>0</v>
      </c>
      <c r="M74" s="614"/>
      <c r="O74" s="604" t="str">
        <f t="shared" si="3"/>
        <v>Na startdatum aangekocht</v>
      </c>
    </row>
    <row r="75" spans="1:15" x14ac:dyDescent="0.2">
      <c r="A75" s="49"/>
      <c r="B75" s="1001"/>
      <c r="C75" s="1001"/>
      <c r="D75" s="1002"/>
      <c r="E75" s="1003"/>
      <c r="F75" s="1004"/>
      <c r="G75" s="604">
        <f t="shared" si="1"/>
        <v>0</v>
      </c>
      <c r="H75" s="1003"/>
      <c r="I75" s="605">
        <f t="shared" si="4"/>
        <v>0</v>
      </c>
      <c r="J75" s="1003"/>
      <c r="K75" s="1000"/>
      <c r="L75" s="601">
        <f t="shared" si="2"/>
        <v>0</v>
      </c>
      <c r="M75" s="614"/>
      <c r="O75" s="604" t="str">
        <f t="shared" si="3"/>
        <v>Na startdatum aangekocht</v>
      </c>
    </row>
    <row r="76" spans="1:15" x14ac:dyDescent="0.2">
      <c r="A76" s="49"/>
      <c r="B76" s="1001"/>
      <c r="C76" s="1001"/>
      <c r="D76" s="1002"/>
      <c r="E76" s="1003"/>
      <c r="F76" s="1004"/>
      <c r="G76" s="604">
        <f t="shared" si="1"/>
        <v>0</v>
      </c>
      <c r="H76" s="1003"/>
      <c r="I76" s="605">
        <f t="shared" si="4"/>
        <v>0</v>
      </c>
      <c r="J76" s="1003"/>
      <c r="K76" s="1000"/>
      <c r="L76" s="601">
        <f t="shared" si="2"/>
        <v>0</v>
      </c>
      <c r="M76" s="614"/>
      <c r="O76" s="604" t="str">
        <f t="shared" si="3"/>
        <v>Na startdatum aangekocht</v>
      </c>
    </row>
    <row r="77" spans="1:15" x14ac:dyDescent="0.2">
      <c r="A77" s="49"/>
      <c r="B77" s="1001"/>
      <c r="C77" s="1001"/>
      <c r="D77" s="1002"/>
      <c r="E77" s="1003"/>
      <c r="F77" s="1004"/>
      <c r="G77" s="604">
        <f t="shared" si="1"/>
        <v>0</v>
      </c>
      <c r="H77" s="1003"/>
      <c r="I77" s="605">
        <f t="shared" si="4"/>
        <v>0</v>
      </c>
      <c r="J77" s="1003"/>
      <c r="K77" s="1000"/>
      <c r="L77" s="601">
        <f t="shared" si="2"/>
        <v>0</v>
      </c>
      <c r="M77" s="614"/>
      <c r="O77" s="604" t="str">
        <f t="shared" si="3"/>
        <v>Na startdatum aangekocht</v>
      </c>
    </row>
    <row r="78" spans="1:15" x14ac:dyDescent="0.2">
      <c r="A78" s="49"/>
      <c r="B78" s="1001"/>
      <c r="C78" s="1001"/>
      <c r="D78" s="1002"/>
      <c r="E78" s="1003"/>
      <c r="F78" s="1004"/>
      <c r="G78" s="604">
        <f t="shared" si="1"/>
        <v>0</v>
      </c>
      <c r="H78" s="1003"/>
      <c r="I78" s="605">
        <f t="shared" si="4"/>
        <v>0</v>
      </c>
      <c r="J78" s="1003"/>
      <c r="K78" s="1000"/>
      <c r="L78" s="601">
        <f t="shared" si="2"/>
        <v>0</v>
      </c>
      <c r="M78" s="614"/>
      <c r="O78" s="604" t="str">
        <f t="shared" si="3"/>
        <v>Na startdatum aangekocht</v>
      </c>
    </row>
    <row r="79" spans="1:15" x14ac:dyDescent="0.2">
      <c r="A79" s="49"/>
      <c r="B79" s="1001"/>
      <c r="C79" s="1001"/>
      <c r="D79" s="1002"/>
      <c r="E79" s="1003"/>
      <c r="F79" s="1004"/>
      <c r="G79" s="604">
        <f t="shared" si="1"/>
        <v>0</v>
      </c>
      <c r="H79" s="1003"/>
      <c r="I79" s="605">
        <f t="shared" si="4"/>
        <v>0</v>
      </c>
      <c r="J79" s="1003"/>
      <c r="K79" s="1000"/>
      <c r="L79" s="601">
        <f t="shared" si="2"/>
        <v>0</v>
      </c>
      <c r="M79" s="614"/>
      <c r="O79" s="604" t="str">
        <f t="shared" si="3"/>
        <v>Na startdatum aangekocht</v>
      </c>
    </row>
    <row r="80" spans="1:15" x14ac:dyDescent="0.2">
      <c r="A80" s="49"/>
      <c r="B80" s="1001"/>
      <c r="C80" s="1001"/>
      <c r="D80" s="1002"/>
      <c r="E80" s="1003"/>
      <c r="F80" s="1004"/>
      <c r="G80" s="604">
        <f t="shared" si="1"/>
        <v>0</v>
      </c>
      <c r="H80" s="1003"/>
      <c r="I80" s="605">
        <f t="shared" si="4"/>
        <v>0</v>
      </c>
      <c r="J80" s="1003"/>
      <c r="K80" s="1000"/>
      <c r="L80" s="601">
        <f t="shared" si="2"/>
        <v>0</v>
      </c>
      <c r="M80" s="614"/>
      <c r="O80" s="604" t="str">
        <f t="shared" si="3"/>
        <v>Na startdatum aangekocht</v>
      </c>
    </row>
    <row r="81" spans="1:15" x14ac:dyDescent="0.2">
      <c r="A81" s="49"/>
      <c r="B81" s="1001"/>
      <c r="C81" s="1001"/>
      <c r="D81" s="1002"/>
      <c r="E81" s="1003"/>
      <c r="F81" s="1004"/>
      <c r="G81" s="604">
        <f t="shared" si="1"/>
        <v>0</v>
      </c>
      <c r="H81" s="1003"/>
      <c r="I81" s="605">
        <f t="shared" si="4"/>
        <v>0</v>
      </c>
      <c r="J81" s="1003"/>
      <c r="K81" s="1000"/>
      <c r="L81" s="601">
        <f t="shared" si="2"/>
        <v>0</v>
      </c>
      <c r="M81" s="614"/>
      <c r="O81" s="604" t="str">
        <f t="shared" si="3"/>
        <v>Na startdatum aangekocht</v>
      </c>
    </row>
    <row r="82" spans="1:15" x14ac:dyDescent="0.2">
      <c r="A82" s="49"/>
      <c r="B82" s="1001"/>
      <c r="C82" s="1001"/>
      <c r="D82" s="1002"/>
      <c r="E82" s="1003"/>
      <c r="F82" s="1004"/>
      <c r="G82" s="604">
        <f t="shared" si="1"/>
        <v>0</v>
      </c>
      <c r="H82" s="1003"/>
      <c r="I82" s="605">
        <f t="shared" si="4"/>
        <v>0</v>
      </c>
      <c r="J82" s="1003"/>
      <c r="K82" s="1000"/>
      <c r="L82" s="601">
        <f t="shared" si="2"/>
        <v>0</v>
      </c>
      <c r="M82" s="614"/>
      <c r="O82" s="604" t="str">
        <f t="shared" si="3"/>
        <v>Na startdatum aangekocht</v>
      </c>
    </row>
    <row r="83" spans="1:15" x14ac:dyDescent="0.2">
      <c r="A83" s="49"/>
      <c r="B83" s="1001"/>
      <c r="C83" s="1001"/>
      <c r="D83" s="1002"/>
      <c r="E83" s="1003"/>
      <c r="F83" s="1004"/>
      <c r="G83" s="604">
        <f>IFERROR(E83/F83,0)</f>
        <v>0</v>
      </c>
      <c r="H83" s="1003"/>
      <c r="I83" s="605">
        <f t="shared" si="4"/>
        <v>0</v>
      </c>
      <c r="J83" s="1003"/>
      <c r="K83" s="1000"/>
      <c r="L83" s="601">
        <f t="shared" si="2"/>
        <v>0</v>
      </c>
      <c r="M83" s="607"/>
      <c r="O83" s="604" t="str">
        <f t="shared" si="3"/>
        <v>Na startdatum aangekocht</v>
      </c>
    </row>
    <row r="84" spans="1:15" x14ac:dyDescent="0.2">
      <c r="A84" s="49"/>
      <c r="B84" s="606"/>
      <c r="C84" s="606"/>
      <c r="D84" s="606"/>
      <c r="E84" s="606"/>
      <c r="F84" s="606"/>
      <c r="G84" s="607"/>
      <c r="H84" s="607"/>
      <c r="I84" s="606"/>
      <c r="J84" s="608" t="s">
        <v>103</v>
      </c>
      <c r="K84" s="608"/>
      <c r="L84" s="609">
        <f>SUM(L62:L83)</f>
        <v>0</v>
      </c>
      <c r="M84" s="624"/>
      <c r="O84" s="607"/>
    </row>
    <row r="85" spans="1:15" x14ac:dyDescent="0.2">
      <c r="A85" s="49"/>
      <c r="B85" s="607"/>
      <c r="C85" s="635"/>
      <c r="D85" s="607"/>
      <c r="E85" s="607"/>
      <c r="F85" s="607"/>
      <c r="G85" s="607"/>
      <c r="H85" s="607"/>
      <c r="I85" s="607"/>
      <c r="J85" s="607"/>
      <c r="K85" s="607"/>
      <c r="L85" s="607"/>
      <c r="M85" s="607"/>
      <c r="O85" s="607"/>
    </row>
    <row r="86" spans="1:15" x14ac:dyDescent="0.2">
      <c r="A86" s="49"/>
      <c r="B86" s="618" t="s">
        <v>104</v>
      </c>
      <c r="C86" s="618" t="s">
        <v>91</v>
      </c>
      <c r="D86" s="623"/>
      <c r="E86" s="623"/>
      <c r="F86" s="623"/>
      <c r="G86" s="623"/>
      <c r="H86" s="623"/>
      <c r="I86" s="623"/>
      <c r="J86" s="623"/>
      <c r="K86" s="623"/>
      <c r="L86" s="623"/>
      <c r="M86" s="607"/>
      <c r="O86" s="607"/>
    </row>
    <row r="87" spans="1:15" x14ac:dyDescent="0.2">
      <c r="A87" s="49"/>
      <c r="B87" s="606" t="s">
        <v>381</v>
      </c>
      <c r="C87" s="607"/>
      <c r="D87" s="607"/>
      <c r="E87" s="607"/>
      <c r="F87" s="607"/>
      <c r="G87" s="607"/>
      <c r="H87" s="607"/>
      <c r="I87" s="607"/>
      <c r="J87" s="607"/>
      <c r="K87" s="607"/>
      <c r="L87" s="607"/>
      <c r="M87" s="607"/>
      <c r="O87" s="607"/>
    </row>
    <row r="88" spans="1:15" x14ac:dyDescent="0.2">
      <c r="A88" s="49"/>
      <c r="B88" s="41"/>
      <c r="C88" s="41"/>
      <c r="D88" s="630" t="str">
        <f>IF(COUNTA(D90:D107)&lt;COUNTA(E90:E107),"Let op! Vul ook de aanschafdatum in!","")</f>
        <v/>
      </c>
      <c r="E88" s="636"/>
      <c r="F88" s="636"/>
      <c r="G88" s="631"/>
      <c r="H88" s="1427"/>
      <c r="I88" s="1427"/>
      <c r="J88" s="637"/>
      <c r="K88" s="689"/>
      <c r="L88" s="607"/>
      <c r="M88" s="607"/>
      <c r="O88" s="607"/>
    </row>
    <row r="89" spans="1:15" ht="76.5" x14ac:dyDescent="0.2">
      <c r="A89" s="49"/>
      <c r="B89" s="599" t="s">
        <v>369</v>
      </c>
      <c r="C89" s="638" t="s">
        <v>101</v>
      </c>
      <c r="D89" s="639" t="s">
        <v>382</v>
      </c>
      <c r="E89" s="640" t="s">
        <v>102</v>
      </c>
      <c r="F89" s="638" t="s">
        <v>374</v>
      </c>
      <c r="G89" s="748"/>
      <c r="H89" s="641" t="s">
        <v>383</v>
      </c>
      <c r="I89" s="638"/>
      <c r="J89" s="749"/>
      <c r="K89" s="599" t="s">
        <v>517</v>
      </c>
      <c r="L89" s="602" t="s">
        <v>384</v>
      </c>
      <c r="M89" s="607"/>
      <c r="O89" s="611" t="s">
        <v>380</v>
      </c>
    </row>
    <row r="90" spans="1:15" x14ac:dyDescent="0.2">
      <c r="A90" s="49"/>
      <c r="B90" s="1005"/>
      <c r="C90" s="1013"/>
      <c r="D90" s="1002"/>
      <c r="E90" s="1006"/>
      <c r="F90" s="1014"/>
      <c r="G90" s="744"/>
      <c r="H90" s="642">
        <f>IFERROR(E90-L90,0)</f>
        <v>0</v>
      </c>
      <c r="I90" s="745"/>
      <c r="J90" s="750"/>
      <c r="K90" s="1000"/>
      <c r="L90" s="643">
        <f>IFERROR(($E90/$F90)*(Project!$B$21-(DATEDIF(Startdatum,$D90,"D")/365)),0)</f>
        <v>0</v>
      </c>
      <c r="M90" s="607"/>
      <c r="O90" s="604" t="str">
        <f t="shared" ref="O90:O107" si="5">IFERROR(IF(D90&gt;=Startdatum,"Na startdatum aangekocht", IF(DATEDIF($D90,Startdatum,"D")&gt;0,IF(((F90-((DATEDIF($D90,Startdatum,"M")/12)))*($E90/$F90))&lt;0,"Dit is afgeschreven!",((F90-((DATEDIF($D90,Startdatum,"M")/12)))*($E90/$F90))),($E90/$F90))),0)</f>
        <v>Na startdatum aangekocht</v>
      </c>
    </row>
    <row r="91" spans="1:15" x14ac:dyDescent="0.2">
      <c r="A91" s="49"/>
      <c r="B91" s="1005"/>
      <c r="C91" s="1013"/>
      <c r="D91" s="1002"/>
      <c r="E91" s="1006"/>
      <c r="F91" s="1014"/>
      <c r="G91" s="744"/>
      <c r="H91" s="642">
        <f t="shared" ref="H91:H107" si="6">IFERROR(E91-L91,0)</f>
        <v>0</v>
      </c>
      <c r="I91" s="745"/>
      <c r="J91" s="750"/>
      <c r="K91" s="1000"/>
      <c r="L91" s="643">
        <f>IFERROR(($E91/$F91)*(Project!$B$21-(DATEDIF(Startdatum,$D91,"D")/365)),0)</f>
        <v>0</v>
      </c>
      <c r="M91" s="607"/>
      <c r="O91" s="604" t="str">
        <f t="shared" si="5"/>
        <v>Na startdatum aangekocht</v>
      </c>
    </row>
    <row r="92" spans="1:15" x14ac:dyDescent="0.2">
      <c r="A92" s="49"/>
      <c r="B92" s="1005"/>
      <c r="C92" s="1013"/>
      <c r="D92" s="1002"/>
      <c r="E92" s="1006"/>
      <c r="F92" s="1014"/>
      <c r="G92" s="744"/>
      <c r="H92" s="642">
        <f t="shared" si="6"/>
        <v>0</v>
      </c>
      <c r="I92" s="745"/>
      <c r="J92" s="750"/>
      <c r="K92" s="1000"/>
      <c r="L92" s="643">
        <f>IFERROR(($E92/$F92)*(Project!$B$21-(DATEDIF(Startdatum,$D92,"D")/365)),0)</f>
        <v>0</v>
      </c>
      <c r="M92" s="607"/>
      <c r="O92" s="604" t="str">
        <f t="shared" si="5"/>
        <v>Na startdatum aangekocht</v>
      </c>
    </row>
    <row r="93" spans="1:15" x14ac:dyDescent="0.2">
      <c r="A93" s="49"/>
      <c r="B93" s="1005"/>
      <c r="C93" s="1013"/>
      <c r="D93" s="1002"/>
      <c r="E93" s="1006"/>
      <c r="F93" s="1014"/>
      <c r="G93" s="744"/>
      <c r="H93" s="642">
        <f t="shared" si="6"/>
        <v>0</v>
      </c>
      <c r="I93" s="745"/>
      <c r="J93" s="750"/>
      <c r="K93" s="1000"/>
      <c r="L93" s="643">
        <f>IFERROR(($E93/$F93)*(Project!$B$21-(DATEDIF(Startdatum,$D93,"D")/365)),0)</f>
        <v>0</v>
      </c>
      <c r="M93" s="607"/>
      <c r="O93" s="604" t="str">
        <f t="shared" si="5"/>
        <v>Na startdatum aangekocht</v>
      </c>
    </row>
    <row r="94" spans="1:15" x14ac:dyDescent="0.2">
      <c r="A94" s="49"/>
      <c r="B94" s="1005"/>
      <c r="C94" s="1013"/>
      <c r="D94" s="1002"/>
      <c r="E94" s="1006"/>
      <c r="F94" s="1014"/>
      <c r="G94" s="744"/>
      <c r="H94" s="642">
        <f t="shared" si="6"/>
        <v>0</v>
      </c>
      <c r="I94" s="745"/>
      <c r="J94" s="750"/>
      <c r="K94" s="1000"/>
      <c r="L94" s="643">
        <f>IFERROR(($E94/$F94)*(Project!$B$21-(DATEDIF(Startdatum,$D94,"D")/365)),0)</f>
        <v>0</v>
      </c>
      <c r="M94" s="607"/>
      <c r="O94" s="604" t="str">
        <f t="shared" si="5"/>
        <v>Na startdatum aangekocht</v>
      </c>
    </row>
    <row r="95" spans="1:15" x14ac:dyDescent="0.2">
      <c r="A95" s="49"/>
      <c r="B95" s="1005"/>
      <c r="C95" s="1013"/>
      <c r="D95" s="1002"/>
      <c r="E95" s="1006"/>
      <c r="F95" s="1014"/>
      <c r="G95" s="744"/>
      <c r="H95" s="642">
        <f t="shared" si="6"/>
        <v>0</v>
      </c>
      <c r="I95" s="745"/>
      <c r="J95" s="750"/>
      <c r="K95" s="1000"/>
      <c r="L95" s="643">
        <f>IFERROR(($E95/$F95)*(Project!$B$21-(DATEDIF(Startdatum,$D95,"D")/365)),0)</f>
        <v>0</v>
      </c>
      <c r="M95" s="607"/>
      <c r="O95" s="604" t="str">
        <f t="shared" si="5"/>
        <v>Na startdatum aangekocht</v>
      </c>
    </row>
    <row r="96" spans="1:15" x14ac:dyDescent="0.2">
      <c r="A96" s="49"/>
      <c r="B96" s="1005"/>
      <c r="C96" s="1013"/>
      <c r="D96" s="1002"/>
      <c r="E96" s="1006"/>
      <c r="F96" s="1014"/>
      <c r="G96" s="744"/>
      <c r="H96" s="642">
        <f t="shared" si="6"/>
        <v>0</v>
      </c>
      <c r="I96" s="745"/>
      <c r="J96" s="750"/>
      <c r="K96" s="1000"/>
      <c r="L96" s="643">
        <f>IFERROR(($E96/$F96)*(Project!$B$21-(DATEDIF(Startdatum,$D96,"D")/365)),0)</f>
        <v>0</v>
      </c>
      <c r="M96" s="607"/>
      <c r="O96" s="604" t="str">
        <f t="shared" si="5"/>
        <v>Na startdatum aangekocht</v>
      </c>
    </row>
    <row r="97" spans="1:15" x14ac:dyDescent="0.2">
      <c r="A97" s="49"/>
      <c r="B97" s="1005"/>
      <c r="C97" s="1013"/>
      <c r="D97" s="1002"/>
      <c r="E97" s="1006"/>
      <c r="F97" s="1014"/>
      <c r="G97" s="744"/>
      <c r="H97" s="642">
        <f t="shared" si="6"/>
        <v>0</v>
      </c>
      <c r="I97" s="745"/>
      <c r="J97" s="750"/>
      <c r="K97" s="1000"/>
      <c r="L97" s="643">
        <f>IFERROR(($E97/$F97)*(Project!$B$21-(DATEDIF(Startdatum,$D97,"D")/365)),0)</f>
        <v>0</v>
      </c>
      <c r="M97" s="607"/>
      <c r="O97" s="604" t="str">
        <f t="shared" si="5"/>
        <v>Na startdatum aangekocht</v>
      </c>
    </row>
    <row r="98" spans="1:15" x14ac:dyDescent="0.2">
      <c r="A98" s="49"/>
      <c r="B98" s="1005"/>
      <c r="C98" s="1013"/>
      <c r="D98" s="1002"/>
      <c r="E98" s="1006"/>
      <c r="F98" s="1014"/>
      <c r="G98" s="744"/>
      <c r="H98" s="642">
        <f t="shared" si="6"/>
        <v>0</v>
      </c>
      <c r="I98" s="745"/>
      <c r="J98" s="750"/>
      <c r="K98" s="1000"/>
      <c r="L98" s="643">
        <f>IFERROR(($E98/$F98)*(Project!$B$21-(DATEDIF(Startdatum,$D98,"D")/365)),0)</f>
        <v>0</v>
      </c>
      <c r="M98" s="607"/>
      <c r="O98" s="604" t="str">
        <f t="shared" si="5"/>
        <v>Na startdatum aangekocht</v>
      </c>
    </row>
    <row r="99" spans="1:15" x14ac:dyDescent="0.2">
      <c r="A99" s="49"/>
      <c r="B99" s="1005"/>
      <c r="C99" s="1013"/>
      <c r="D99" s="1002"/>
      <c r="E99" s="1006"/>
      <c r="F99" s="1014"/>
      <c r="G99" s="744"/>
      <c r="H99" s="642">
        <f t="shared" si="6"/>
        <v>0</v>
      </c>
      <c r="I99" s="745"/>
      <c r="J99" s="750"/>
      <c r="K99" s="1000"/>
      <c r="L99" s="643">
        <f>IFERROR(($E99/$F99)*(Project!$B$21-(DATEDIF(Startdatum,$D99,"D")/365)),0)</f>
        <v>0</v>
      </c>
      <c r="M99" s="607"/>
      <c r="O99" s="604" t="str">
        <f t="shared" si="5"/>
        <v>Na startdatum aangekocht</v>
      </c>
    </row>
    <row r="100" spans="1:15" x14ac:dyDescent="0.2">
      <c r="A100" s="49"/>
      <c r="B100" s="1005"/>
      <c r="C100" s="1013"/>
      <c r="D100" s="1002"/>
      <c r="E100" s="1006"/>
      <c r="F100" s="1014"/>
      <c r="G100" s="744"/>
      <c r="H100" s="642">
        <f t="shared" si="6"/>
        <v>0</v>
      </c>
      <c r="I100" s="745"/>
      <c r="J100" s="750"/>
      <c r="K100" s="1000"/>
      <c r="L100" s="643">
        <f>IFERROR(($E100/$F100)*(Project!$B$21-(DATEDIF(Startdatum,$D100,"D")/365)),0)</f>
        <v>0</v>
      </c>
      <c r="M100" s="607"/>
      <c r="O100" s="604" t="str">
        <f t="shared" si="5"/>
        <v>Na startdatum aangekocht</v>
      </c>
    </row>
    <row r="101" spans="1:15" x14ac:dyDescent="0.2">
      <c r="A101" s="49"/>
      <c r="B101" s="1005"/>
      <c r="C101" s="1013"/>
      <c r="D101" s="1002"/>
      <c r="E101" s="1006"/>
      <c r="F101" s="1014"/>
      <c r="G101" s="744"/>
      <c r="H101" s="642">
        <f t="shared" si="6"/>
        <v>0</v>
      </c>
      <c r="I101" s="745"/>
      <c r="J101" s="750"/>
      <c r="K101" s="1000"/>
      <c r="L101" s="643">
        <f>IFERROR(($E101/$F101)*(Project!$B$21-(DATEDIF(Startdatum,$D101,"D")/365)),0)</f>
        <v>0</v>
      </c>
      <c r="M101" s="607"/>
      <c r="O101" s="604" t="str">
        <f t="shared" si="5"/>
        <v>Na startdatum aangekocht</v>
      </c>
    </row>
    <row r="102" spans="1:15" x14ac:dyDescent="0.2">
      <c r="A102" s="49"/>
      <c r="B102" s="1005"/>
      <c r="C102" s="1013"/>
      <c r="D102" s="1002"/>
      <c r="E102" s="1006"/>
      <c r="F102" s="1014"/>
      <c r="G102" s="744"/>
      <c r="H102" s="642">
        <f t="shared" si="6"/>
        <v>0</v>
      </c>
      <c r="I102" s="745"/>
      <c r="J102" s="750"/>
      <c r="K102" s="1000"/>
      <c r="L102" s="643">
        <f>IFERROR(($E102/$F102)*(Project!$B$21-(DATEDIF(Startdatum,$D102,"D")/365)),0)</f>
        <v>0</v>
      </c>
      <c r="M102" s="607"/>
      <c r="O102" s="604" t="str">
        <f t="shared" si="5"/>
        <v>Na startdatum aangekocht</v>
      </c>
    </row>
    <row r="103" spans="1:15" x14ac:dyDescent="0.2">
      <c r="A103" s="49"/>
      <c r="B103" s="1005"/>
      <c r="C103" s="1013"/>
      <c r="D103" s="1002"/>
      <c r="E103" s="1006"/>
      <c r="F103" s="1014"/>
      <c r="G103" s="744"/>
      <c r="H103" s="642">
        <f t="shared" si="6"/>
        <v>0</v>
      </c>
      <c r="I103" s="745"/>
      <c r="J103" s="750"/>
      <c r="K103" s="1000"/>
      <c r="L103" s="643">
        <f>IFERROR(($E103/$F103)*(Project!$B$21-(DATEDIF(Startdatum,$D103,"D")/365)),0)</f>
        <v>0</v>
      </c>
      <c r="M103" s="607"/>
      <c r="O103" s="604" t="str">
        <f t="shared" si="5"/>
        <v>Na startdatum aangekocht</v>
      </c>
    </row>
    <row r="104" spans="1:15" x14ac:dyDescent="0.2">
      <c r="A104" s="49"/>
      <c r="B104" s="1005"/>
      <c r="C104" s="1013"/>
      <c r="D104" s="1002"/>
      <c r="E104" s="1006"/>
      <c r="F104" s="1014"/>
      <c r="G104" s="744"/>
      <c r="H104" s="642">
        <f t="shared" si="6"/>
        <v>0</v>
      </c>
      <c r="I104" s="745"/>
      <c r="J104" s="750"/>
      <c r="K104" s="1000"/>
      <c r="L104" s="643">
        <f>IFERROR(($E104/$F104)*(Project!$B$21-(DATEDIF(Startdatum,$D104,"D")/365)),0)</f>
        <v>0</v>
      </c>
      <c r="M104" s="607"/>
      <c r="O104" s="604" t="str">
        <f t="shared" si="5"/>
        <v>Na startdatum aangekocht</v>
      </c>
    </row>
    <row r="105" spans="1:15" x14ac:dyDescent="0.2">
      <c r="A105" s="49"/>
      <c r="B105" s="1005"/>
      <c r="C105" s="1013"/>
      <c r="D105" s="1002"/>
      <c r="E105" s="1006"/>
      <c r="F105" s="1014"/>
      <c r="G105" s="744"/>
      <c r="H105" s="642">
        <f t="shared" si="6"/>
        <v>0</v>
      </c>
      <c r="I105" s="745"/>
      <c r="J105" s="750"/>
      <c r="K105" s="1000"/>
      <c r="L105" s="643">
        <f>IFERROR(($E105/$F105)*(Project!$B$21-(DATEDIF(Startdatum,$D105,"D")/365)),0)</f>
        <v>0</v>
      </c>
      <c r="M105" s="607"/>
      <c r="O105" s="604" t="str">
        <f t="shared" si="5"/>
        <v>Na startdatum aangekocht</v>
      </c>
    </row>
    <row r="106" spans="1:15" x14ac:dyDescent="0.2">
      <c r="A106" s="49"/>
      <c r="B106" s="1005"/>
      <c r="C106" s="1013"/>
      <c r="D106" s="1002"/>
      <c r="E106" s="1006"/>
      <c r="F106" s="1014"/>
      <c r="G106" s="744"/>
      <c r="H106" s="642">
        <f t="shared" si="6"/>
        <v>0</v>
      </c>
      <c r="I106" s="745"/>
      <c r="J106" s="750"/>
      <c r="K106" s="1000"/>
      <c r="L106" s="643">
        <f>IFERROR(($E106/$F106)*(Project!$B$21-(DATEDIF(Startdatum,$D106,"D")/365)),0)</f>
        <v>0</v>
      </c>
      <c r="M106" s="606"/>
      <c r="O106" s="604" t="str">
        <f t="shared" si="5"/>
        <v>Na startdatum aangekocht</v>
      </c>
    </row>
    <row r="107" spans="1:15" x14ac:dyDescent="0.2">
      <c r="A107" s="49"/>
      <c r="B107" s="1005"/>
      <c r="C107" s="1013"/>
      <c r="D107" s="1002"/>
      <c r="E107" s="1006"/>
      <c r="F107" s="1014"/>
      <c r="G107" s="746"/>
      <c r="H107" s="642">
        <f t="shared" si="6"/>
        <v>0</v>
      </c>
      <c r="I107" s="747"/>
      <c r="J107" s="751"/>
      <c r="K107" s="1000"/>
      <c r="L107" s="643">
        <f>IFERROR(($E107/$F107)*(Project!$B$21-(DATEDIF(Startdatum,$D107,"D")/365)),0)</f>
        <v>0</v>
      </c>
      <c r="M107" s="606"/>
      <c r="O107" s="604" t="str">
        <f t="shared" si="5"/>
        <v>Na startdatum aangekocht</v>
      </c>
    </row>
    <row r="108" spans="1:15" x14ac:dyDescent="0.2">
      <c r="A108" s="49"/>
      <c r="B108" s="606"/>
      <c r="C108" s="606"/>
      <c r="D108" s="606"/>
      <c r="E108" s="606"/>
      <c r="F108" s="606"/>
      <c r="G108" s="606"/>
      <c r="H108" s="606"/>
      <c r="I108" s="606"/>
      <c r="J108" s="606"/>
      <c r="K108" s="606"/>
      <c r="L108" s="609">
        <f>SUM(L90:L107)</f>
        <v>0</v>
      </c>
      <c r="M108" s="606"/>
      <c r="O108" s="606"/>
    </row>
    <row r="109" spans="1:15" x14ac:dyDescent="0.2">
      <c r="A109" s="49"/>
      <c r="B109" s="606"/>
      <c r="C109" s="606"/>
      <c r="D109" s="606"/>
      <c r="E109" s="606"/>
      <c r="F109" s="606"/>
      <c r="G109" s="606"/>
      <c r="H109" s="606"/>
      <c r="I109" s="606"/>
      <c r="J109" s="606"/>
      <c r="K109" s="606"/>
      <c r="L109" s="606"/>
      <c r="M109" s="612"/>
      <c r="O109" s="612"/>
    </row>
    <row r="110" spans="1:15" x14ac:dyDescent="0.2">
      <c r="A110" s="49"/>
      <c r="B110" s="606" t="s">
        <v>292</v>
      </c>
      <c r="C110" s="607"/>
      <c r="D110" s="606"/>
      <c r="E110" s="606"/>
      <c r="F110" s="606"/>
      <c r="G110" s="606"/>
      <c r="H110" s="606"/>
      <c r="I110" s="606"/>
      <c r="J110" s="612"/>
      <c r="K110" s="612"/>
      <c r="L110" s="606"/>
      <c r="M110" s="612"/>
      <c r="O110" s="606"/>
    </row>
    <row r="111" spans="1:15" ht="38.25" x14ac:dyDescent="0.2">
      <c r="A111" s="49"/>
      <c r="B111" s="599" t="s">
        <v>369</v>
      </c>
      <c r="C111" s="1424" t="s">
        <v>101</v>
      </c>
      <c r="D111" s="1425"/>
      <c r="E111" s="1425"/>
      <c r="F111" s="1425"/>
      <c r="G111" s="1425"/>
      <c r="H111" s="1426"/>
      <c r="I111" s="638" t="s">
        <v>105</v>
      </c>
      <c r="J111" s="644" t="s">
        <v>197</v>
      </c>
      <c r="K111" s="599" t="s">
        <v>517</v>
      </c>
      <c r="L111" s="599" t="s">
        <v>97</v>
      </c>
      <c r="M111" s="612"/>
      <c r="O111" s="606"/>
    </row>
    <row r="112" spans="1:15" x14ac:dyDescent="0.2">
      <c r="A112" s="49"/>
      <c r="B112" s="1005"/>
      <c r="C112" s="1415"/>
      <c r="D112" s="1417"/>
      <c r="E112" s="1417"/>
      <c r="F112" s="1417"/>
      <c r="G112" s="1417"/>
      <c r="H112" s="1416"/>
      <c r="I112" s="1013"/>
      <c r="J112" s="1015"/>
      <c r="K112" s="1000"/>
      <c r="L112" s="645">
        <f t="shared" ref="L112:L129" si="7">$I112*J112</f>
        <v>0</v>
      </c>
      <c r="M112" s="612"/>
      <c r="O112" s="606"/>
    </row>
    <row r="113" spans="1:15" s="56" customFormat="1" ht="15.75" x14ac:dyDescent="0.25">
      <c r="A113" s="58"/>
      <c r="B113" s="1005"/>
      <c r="C113" s="1415"/>
      <c r="D113" s="1417"/>
      <c r="E113" s="1417"/>
      <c r="F113" s="1417"/>
      <c r="G113" s="1417"/>
      <c r="H113" s="1416"/>
      <c r="I113" s="1013"/>
      <c r="J113" s="1015"/>
      <c r="K113" s="1000"/>
      <c r="L113" s="645">
        <f t="shared" si="7"/>
        <v>0</v>
      </c>
      <c r="M113" s="612"/>
      <c r="O113" s="606"/>
    </row>
    <row r="114" spans="1:15" s="56" customFormat="1" ht="15.75" x14ac:dyDescent="0.25">
      <c r="A114" s="58"/>
      <c r="B114" s="1005"/>
      <c r="C114" s="1415"/>
      <c r="D114" s="1417"/>
      <c r="E114" s="1417"/>
      <c r="F114" s="1417"/>
      <c r="G114" s="1417"/>
      <c r="H114" s="1416"/>
      <c r="I114" s="1013"/>
      <c r="J114" s="1015"/>
      <c r="K114" s="1000"/>
      <c r="L114" s="645">
        <f t="shared" si="7"/>
        <v>0</v>
      </c>
      <c r="M114" s="612"/>
      <c r="O114" s="606"/>
    </row>
    <row r="115" spans="1:15" s="56" customFormat="1" ht="15.75" x14ac:dyDescent="0.25">
      <c r="A115" s="58"/>
      <c r="B115" s="1005"/>
      <c r="C115" s="1415"/>
      <c r="D115" s="1417"/>
      <c r="E115" s="1417"/>
      <c r="F115" s="1417"/>
      <c r="G115" s="1417"/>
      <c r="H115" s="1416"/>
      <c r="I115" s="1013"/>
      <c r="J115" s="1015"/>
      <c r="K115" s="1000"/>
      <c r="L115" s="645">
        <f t="shared" si="7"/>
        <v>0</v>
      </c>
      <c r="M115" s="612"/>
      <c r="O115" s="606"/>
    </row>
    <row r="116" spans="1:15" x14ac:dyDescent="0.2">
      <c r="A116" s="49"/>
      <c r="B116" s="1005"/>
      <c r="C116" s="1415"/>
      <c r="D116" s="1417"/>
      <c r="E116" s="1417"/>
      <c r="F116" s="1417"/>
      <c r="G116" s="1417"/>
      <c r="H116" s="1416"/>
      <c r="I116" s="1013"/>
      <c r="J116" s="1015"/>
      <c r="K116" s="1000"/>
      <c r="L116" s="645">
        <f t="shared" si="7"/>
        <v>0</v>
      </c>
      <c r="M116" s="612"/>
      <c r="O116" s="606"/>
    </row>
    <row r="117" spans="1:15" x14ac:dyDescent="0.2">
      <c r="A117" s="49"/>
      <c r="B117" s="1005"/>
      <c r="C117" s="1415"/>
      <c r="D117" s="1417"/>
      <c r="E117" s="1417"/>
      <c r="F117" s="1417"/>
      <c r="G117" s="1417"/>
      <c r="H117" s="1416"/>
      <c r="I117" s="1013"/>
      <c r="J117" s="1015"/>
      <c r="K117" s="1000"/>
      <c r="L117" s="645">
        <f t="shared" si="7"/>
        <v>0</v>
      </c>
      <c r="M117" s="612"/>
      <c r="O117" s="606"/>
    </row>
    <row r="118" spans="1:15" x14ac:dyDescent="0.2">
      <c r="A118" s="49"/>
      <c r="B118" s="1005"/>
      <c r="C118" s="1418"/>
      <c r="D118" s="1419"/>
      <c r="E118" s="1419"/>
      <c r="F118" s="1419"/>
      <c r="G118" s="1419"/>
      <c r="H118" s="1419"/>
      <c r="I118" s="1001"/>
      <c r="J118" s="1016"/>
      <c r="K118" s="1000"/>
      <c r="L118" s="645">
        <f t="shared" si="7"/>
        <v>0</v>
      </c>
      <c r="M118" s="612"/>
      <c r="O118" s="606"/>
    </row>
    <row r="119" spans="1:15" x14ac:dyDescent="0.2">
      <c r="A119" s="49"/>
      <c r="B119" s="1005"/>
      <c r="C119" s="1418"/>
      <c r="D119" s="1419"/>
      <c r="E119" s="1419"/>
      <c r="F119" s="1419"/>
      <c r="G119" s="1419"/>
      <c r="H119" s="1419"/>
      <c r="I119" s="1001"/>
      <c r="J119" s="1016"/>
      <c r="K119" s="1000"/>
      <c r="L119" s="645">
        <f t="shared" si="7"/>
        <v>0</v>
      </c>
      <c r="M119" s="612"/>
      <c r="O119" s="606"/>
    </row>
    <row r="120" spans="1:15" x14ac:dyDescent="0.2">
      <c r="A120" s="49"/>
      <c r="B120" s="1005"/>
      <c r="C120" s="1415"/>
      <c r="D120" s="1417"/>
      <c r="E120" s="1417"/>
      <c r="F120" s="1417"/>
      <c r="G120" s="1417"/>
      <c r="H120" s="1416"/>
      <c r="I120" s="1013"/>
      <c r="J120" s="1015"/>
      <c r="K120" s="1000"/>
      <c r="L120" s="645">
        <f t="shared" si="7"/>
        <v>0</v>
      </c>
      <c r="M120" s="612"/>
      <c r="O120" s="606"/>
    </row>
    <row r="121" spans="1:15" x14ac:dyDescent="0.2">
      <c r="A121" s="49"/>
      <c r="B121" s="1005"/>
      <c r="C121" s="1415"/>
      <c r="D121" s="1417"/>
      <c r="E121" s="1417"/>
      <c r="F121" s="1417"/>
      <c r="G121" s="1417"/>
      <c r="H121" s="1416"/>
      <c r="I121" s="1013"/>
      <c r="J121" s="1015"/>
      <c r="K121" s="1000"/>
      <c r="L121" s="645">
        <f t="shared" si="7"/>
        <v>0</v>
      </c>
      <c r="M121" s="612"/>
      <c r="O121" s="606"/>
    </row>
    <row r="122" spans="1:15" x14ac:dyDescent="0.2">
      <c r="A122" s="49"/>
      <c r="B122" s="1005"/>
      <c r="C122" s="1415"/>
      <c r="D122" s="1417"/>
      <c r="E122" s="1417"/>
      <c r="F122" s="1417"/>
      <c r="G122" s="1417"/>
      <c r="H122" s="1416"/>
      <c r="I122" s="1013"/>
      <c r="J122" s="1015"/>
      <c r="K122" s="1000"/>
      <c r="L122" s="645">
        <f t="shared" si="7"/>
        <v>0</v>
      </c>
      <c r="M122" s="612"/>
      <c r="O122" s="606"/>
    </row>
    <row r="123" spans="1:15" x14ac:dyDescent="0.2">
      <c r="A123" s="49"/>
      <c r="B123" s="1005"/>
      <c r="C123" s="1415"/>
      <c r="D123" s="1417"/>
      <c r="E123" s="1417"/>
      <c r="F123" s="1417"/>
      <c r="G123" s="1417"/>
      <c r="H123" s="1416"/>
      <c r="I123" s="1013"/>
      <c r="J123" s="1015"/>
      <c r="K123" s="1000"/>
      <c r="L123" s="645">
        <f t="shared" si="7"/>
        <v>0</v>
      </c>
      <c r="M123" s="612"/>
      <c r="O123" s="606"/>
    </row>
    <row r="124" spans="1:15" x14ac:dyDescent="0.2">
      <c r="A124" s="49"/>
      <c r="B124" s="1005"/>
      <c r="C124" s="1415"/>
      <c r="D124" s="1417"/>
      <c r="E124" s="1417"/>
      <c r="F124" s="1417"/>
      <c r="G124" s="1417"/>
      <c r="H124" s="1416"/>
      <c r="I124" s="1013"/>
      <c r="J124" s="1015"/>
      <c r="K124" s="1000"/>
      <c r="L124" s="645">
        <f t="shared" si="7"/>
        <v>0</v>
      </c>
      <c r="M124" s="612"/>
      <c r="O124" s="606"/>
    </row>
    <row r="125" spans="1:15" x14ac:dyDescent="0.2">
      <c r="A125" s="49"/>
      <c r="B125" s="1005"/>
      <c r="C125" s="1415"/>
      <c r="D125" s="1417"/>
      <c r="E125" s="1417"/>
      <c r="F125" s="1417"/>
      <c r="G125" s="1417"/>
      <c r="H125" s="1416"/>
      <c r="I125" s="1013"/>
      <c r="J125" s="1015"/>
      <c r="K125" s="1000"/>
      <c r="L125" s="645">
        <f t="shared" si="7"/>
        <v>0</v>
      </c>
      <c r="M125" s="612"/>
      <c r="O125" s="606"/>
    </row>
    <row r="126" spans="1:15" x14ac:dyDescent="0.2">
      <c r="A126" s="49"/>
      <c r="B126" s="1005"/>
      <c r="C126" s="1415"/>
      <c r="D126" s="1417"/>
      <c r="E126" s="1417"/>
      <c r="F126" s="1417"/>
      <c r="G126" s="1417"/>
      <c r="H126" s="1416"/>
      <c r="I126" s="1013"/>
      <c r="J126" s="1015"/>
      <c r="K126" s="1000"/>
      <c r="L126" s="645">
        <f t="shared" si="7"/>
        <v>0</v>
      </c>
      <c r="M126" s="612"/>
      <c r="O126" s="606"/>
    </row>
    <row r="127" spans="1:15" x14ac:dyDescent="0.2">
      <c r="A127" s="49"/>
      <c r="B127" s="1005"/>
      <c r="C127" s="1415"/>
      <c r="D127" s="1417"/>
      <c r="E127" s="1417"/>
      <c r="F127" s="1417"/>
      <c r="G127" s="1417"/>
      <c r="H127" s="1416"/>
      <c r="I127" s="1013"/>
      <c r="J127" s="1015"/>
      <c r="K127" s="1000"/>
      <c r="L127" s="645">
        <f t="shared" si="7"/>
        <v>0</v>
      </c>
      <c r="M127" s="612"/>
      <c r="O127" s="606"/>
    </row>
    <row r="128" spans="1:15" x14ac:dyDescent="0.2">
      <c r="A128" s="49"/>
      <c r="B128" s="1005"/>
      <c r="C128" s="1415"/>
      <c r="D128" s="1417"/>
      <c r="E128" s="1417"/>
      <c r="F128" s="1417"/>
      <c r="G128" s="1417"/>
      <c r="H128" s="1416"/>
      <c r="I128" s="1013"/>
      <c r="J128" s="1015"/>
      <c r="K128" s="1000"/>
      <c r="L128" s="645">
        <f t="shared" si="7"/>
        <v>0</v>
      </c>
      <c r="M128" s="612"/>
      <c r="O128" s="606"/>
    </row>
    <row r="129" spans="1:15" x14ac:dyDescent="0.2">
      <c r="A129" s="49"/>
      <c r="B129" s="1005"/>
      <c r="C129" s="1415"/>
      <c r="D129" s="1417"/>
      <c r="E129" s="1417"/>
      <c r="F129" s="1417"/>
      <c r="G129" s="1417"/>
      <c r="H129" s="1416"/>
      <c r="I129" s="1013"/>
      <c r="J129" s="1015"/>
      <c r="K129" s="1000"/>
      <c r="L129" s="645">
        <f t="shared" si="7"/>
        <v>0</v>
      </c>
      <c r="M129" s="606"/>
      <c r="O129" s="606"/>
    </row>
    <row r="130" spans="1:15" x14ac:dyDescent="0.2">
      <c r="A130" s="49"/>
      <c r="B130" s="606"/>
      <c r="C130" s="606"/>
      <c r="D130" s="606"/>
      <c r="E130" s="606"/>
      <c r="F130" s="606"/>
      <c r="G130" s="606"/>
      <c r="H130" s="606"/>
      <c r="I130" s="606"/>
      <c r="J130" s="606"/>
      <c r="K130" s="606"/>
      <c r="L130" s="609">
        <f>SUM(L112:L129)</f>
        <v>0</v>
      </c>
      <c r="M130" s="612"/>
      <c r="O130" s="606"/>
    </row>
    <row r="131" spans="1:15" x14ac:dyDescent="0.2">
      <c r="A131" s="49"/>
      <c r="B131" s="606"/>
      <c r="C131" s="606"/>
      <c r="D131" s="606"/>
      <c r="E131" s="606"/>
      <c r="F131" s="606"/>
      <c r="G131" s="606"/>
      <c r="H131" s="606"/>
      <c r="I131" s="606"/>
      <c r="J131" s="606"/>
      <c r="K131" s="606"/>
      <c r="L131" s="606"/>
      <c r="M131" s="612"/>
      <c r="O131" s="606"/>
    </row>
    <row r="132" spans="1:15" x14ac:dyDescent="0.2">
      <c r="A132" s="49"/>
      <c r="B132" s="606" t="s">
        <v>293</v>
      </c>
      <c r="C132" s="607"/>
      <c r="D132" s="606"/>
      <c r="E132" s="606"/>
      <c r="F132" s="606"/>
      <c r="G132" s="606"/>
      <c r="H132" s="606"/>
      <c r="I132" s="606"/>
      <c r="J132" s="606"/>
      <c r="K132" s="606"/>
      <c r="L132" s="606"/>
      <c r="M132" s="612"/>
      <c r="O132" s="606"/>
    </row>
    <row r="133" spans="1:15" ht="25.5" x14ac:dyDescent="0.2">
      <c r="A133" s="49"/>
      <c r="B133" s="599" t="s">
        <v>369</v>
      </c>
      <c r="C133" s="638" t="s">
        <v>315</v>
      </c>
      <c r="D133" s="646"/>
      <c r="E133" s="640" t="s">
        <v>101</v>
      </c>
      <c r="F133" s="647"/>
      <c r="G133" s="647"/>
      <c r="H133" s="647"/>
      <c r="I133" s="647"/>
      <c r="J133" s="647"/>
      <c r="K133" s="599" t="s">
        <v>517</v>
      </c>
      <c r="L133" s="644" t="s">
        <v>97</v>
      </c>
      <c r="M133" s="612"/>
      <c r="O133" s="606"/>
    </row>
    <row r="134" spans="1:15" x14ac:dyDescent="0.2">
      <c r="A134" s="49"/>
      <c r="B134" s="1005"/>
      <c r="C134" s="1415"/>
      <c r="D134" s="1416"/>
      <c r="E134" s="1013"/>
      <c r="F134" s="1017"/>
      <c r="G134" s="1017"/>
      <c r="H134" s="1017"/>
      <c r="I134" s="1017"/>
      <c r="J134" s="1017"/>
      <c r="K134" s="1000"/>
      <c r="L134" s="1007"/>
      <c r="M134" s="612"/>
      <c r="O134" s="606"/>
    </row>
    <row r="135" spans="1:15" x14ac:dyDescent="0.2">
      <c r="A135" s="49"/>
      <c r="B135" s="1005"/>
      <c r="C135" s="1415"/>
      <c r="D135" s="1416"/>
      <c r="E135" s="1013"/>
      <c r="F135" s="1017"/>
      <c r="G135" s="1017"/>
      <c r="H135" s="1017"/>
      <c r="I135" s="1017"/>
      <c r="J135" s="1017"/>
      <c r="K135" s="1000"/>
      <c r="L135" s="1007"/>
      <c r="M135" s="612"/>
      <c r="O135" s="606"/>
    </row>
    <row r="136" spans="1:15" x14ac:dyDescent="0.2">
      <c r="A136" s="49"/>
      <c r="B136" s="1005"/>
      <c r="C136" s="1415"/>
      <c r="D136" s="1416"/>
      <c r="E136" s="1013"/>
      <c r="F136" s="1017"/>
      <c r="G136" s="1017"/>
      <c r="H136" s="1017"/>
      <c r="I136" s="1017"/>
      <c r="J136" s="1017"/>
      <c r="K136" s="1000"/>
      <c r="L136" s="1007"/>
      <c r="M136" s="612"/>
      <c r="O136" s="606"/>
    </row>
    <row r="137" spans="1:15" x14ac:dyDescent="0.2">
      <c r="A137" s="49"/>
      <c r="B137" s="1005"/>
      <c r="C137" s="1415"/>
      <c r="D137" s="1416"/>
      <c r="E137" s="1013"/>
      <c r="F137" s="1017"/>
      <c r="G137" s="1017"/>
      <c r="H137" s="1017"/>
      <c r="I137" s="1017"/>
      <c r="J137" s="1017"/>
      <c r="K137" s="1000"/>
      <c r="L137" s="1007"/>
      <c r="M137" s="612"/>
      <c r="O137" s="606"/>
    </row>
    <row r="138" spans="1:15" x14ac:dyDescent="0.2">
      <c r="A138" s="49"/>
      <c r="B138" s="1005"/>
      <c r="C138" s="1415"/>
      <c r="D138" s="1416"/>
      <c r="E138" s="1013"/>
      <c r="F138" s="1017"/>
      <c r="G138" s="1017"/>
      <c r="H138" s="1017"/>
      <c r="I138" s="1017"/>
      <c r="J138" s="1017"/>
      <c r="K138" s="1000"/>
      <c r="L138" s="1007"/>
      <c r="M138" s="612"/>
      <c r="O138" s="606"/>
    </row>
    <row r="139" spans="1:15" x14ac:dyDescent="0.2">
      <c r="A139" s="49"/>
      <c r="B139" s="1005"/>
      <c r="C139" s="1415"/>
      <c r="D139" s="1416"/>
      <c r="E139" s="1013"/>
      <c r="F139" s="1017"/>
      <c r="G139" s="1017"/>
      <c r="H139" s="1017"/>
      <c r="I139" s="1017"/>
      <c r="J139" s="1017"/>
      <c r="K139" s="1000"/>
      <c r="L139" s="1007"/>
      <c r="M139" s="612"/>
      <c r="O139" s="606"/>
    </row>
    <row r="140" spans="1:15" x14ac:dyDescent="0.2">
      <c r="A140" s="49"/>
      <c r="B140" s="1005"/>
      <c r="C140" s="1415"/>
      <c r="D140" s="1416"/>
      <c r="E140" s="1013"/>
      <c r="F140" s="1017"/>
      <c r="G140" s="1017"/>
      <c r="H140" s="1017"/>
      <c r="I140" s="1017"/>
      <c r="J140" s="1017"/>
      <c r="K140" s="1000"/>
      <c r="L140" s="1007"/>
      <c r="M140" s="612"/>
      <c r="O140" s="606"/>
    </row>
    <row r="141" spans="1:15" x14ac:dyDescent="0.2">
      <c r="A141" s="49"/>
      <c r="B141" s="1005"/>
      <c r="C141" s="1415"/>
      <c r="D141" s="1416"/>
      <c r="E141" s="1013"/>
      <c r="F141" s="1017"/>
      <c r="G141" s="1017"/>
      <c r="H141" s="1017"/>
      <c r="I141" s="1017"/>
      <c r="J141" s="1017"/>
      <c r="K141" s="1000"/>
      <c r="L141" s="1007"/>
      <c r="M141" s="612"/>
      <c r="O141" s="606"/>
    </row>
    <row r="142" spans="1:15" x14ac:dyDescent="0.2">
      <c r="A142" s="49"/>
      <c r="B142" s="1005"/>
      <c r="C142" s="1415"/>
      <c r="D142" s="1416"/>
      <c r="E142" s="1013"/>
      <c r="F142" s="1017"/>
      <c r="G142" s="1017"/>
      <c r="H142" s="1017"/>
      <c r="I142" s="1017"/>
      <c r="J142" s="1017"/>
      <c r="K142" s="1000"/>
      <c r="L142" s="1008"/>
      <c r="M142" s="612"/>
      <c r="O142" s="606"/>
    </row>
    <row r="143" spans="1:15" x14ac:dyDescent="0.2">
      <c r="A143" s="49"/>
      <c r="B143" s="1005"/>
      <c r="C143" s="1415"/>
      <c r="D143" s="1416"/>
      <c r="E143" s="1013"/>
      <c r="F143" s="1017"/>
      <c r="G143" s="1017"/>
      <c r="H143" s="1017"/>
      <c r="I143" s="1017"/>
      <c r="J143" s="1017"/>
      <c r="K143" s="1000"/>
      <c r="L143" s="1007"/>
      <c r="M143" s="612"/>
      <c r="O143" s="606"/>
    </row>
    <row r="144" spans="1:15" x14ac:dyDescent="0.2">
      <c r="A144" s="49"/>
      <c r="B144" s="1005"/>
      <c r="C144" s="1415"/>
      <c r="D144" s="1416"/>
      <c r="E144" s="1013"/>
      <c r="F144" s="1017"/>
      <c r="G144" s="1017"/>
      <c r="H144" s="1017"/>
      <c r="I144" s="1017"/>
      <c r="J144" s="1017"/>
      <c r="K144" s="1000"/>
      <c r="L144" s="1007"/>
      <c r="M144" s="612"/>
      <c r="O144" s="606"/>
    </row>
    <row r="145" spans="1:15" x14ac:dyDescent="0.2">
      <c r="A145" s="49"/>
      <c r="B145" s="1005"/>
      <c r="C145" s="1415"/>
      <c r="D145" s="1416"/>
      <c r="E145" s="1013"/>
      <c r="F145" s="1017"/>
      <c r="G145" s="1017"/>
      <c r="H145" s="1017"/>
      <c r="I145" s="1017"/>
      <c r="J145" s="1017"/>
      <c r="K145" s="1000"/>
      <c r="L145" s="1007"/>
      <c r="M145" s="612"/>
      <c r="O145" s="606"/>
    </row>
    <row r="146" spans="1:15" x14ac:dyDescent="0.2">
      <c r="A146" s="49"/>
      <c r="B146" s="1005"/>
      <c r="C146" s="1415"/>
      <c r="D146" s="1416"/>
      <c r="E146" s="1013"/>
      <c r="F146" s="1017"/>
      <c r="G146" s="1017"/>
      <c r="H146" s="1017"/>
      <c r="I146" s="1017"/>
      <c r="J146" s="1017"/>
      <c r="K146" s="1000"/>
      <c r="L146" s="1007"/>
      <c r="M146" s="612"/>
      <c r="O146" s="606"/>
    </row>
    <row r="147" spans="1:15" x14ac:dyDescent="0.2">
      <c r="A147" s="49"/>
      <c r="B147" s="1005"/>
      <c r="C147" s="1415"/>
      <c r="D147" s="1416"/>
      <c r="E147" s="1013"/>
      <c r="F147" s="1017"/>
      <c r="G147" s="1017"/>
      <c r="H147" s="1017"/>
      <c r="I147" s="1017"/>
      <c r="J147" s="1017"/>
      <c r="K147" s="1000"/>
      <c r="L147" s="1007"/>
      <c r="M147" s="612"/>
      <c r="O147" s="606"/>
    </row>
    <row r="148" spans="1:15" x14ac:dyDescent="0.2">
      <c r="A148" s="49"/>
      <c r="B148" s="1005"/>
      <c r="C148" s="1415"/>
      <c r="D148" s="1416"/>
      <c r="E148" s="1013"/>
      <c r="F148" s="1017"/>
      <c r="G148" s="1017"/>
      <c r="H148" s="1017"/>
      <c r="I148" s="1017"/>
      <c r="J148" s="1017"/>
      <c r="K148" s="1000"/>
      <c r="L148" s="1007"/>
      <c r="M148" s="612"/>
      <c r="O148" s="606"/>
    </row>
    <row r="149" spans="1:15" x14ac:dyDescent="0.2">
      <c r="A149" s="49"/>
      <c r="B149" s="1005"/>
      <c r="C149" s="1415"/>
      <c r="D149" s="1416"/>
      <c r="E149" s="1013"/>
      <c r="F149" s="1017"/>
      <c r="G149" s="1017"/>
      <c r="H149" s="1017"/>
      <c r="I149" s="1017"/>
      <c r="J149" s="1017"/>
      <c r="K149" s="1000"/>
      <c r="L149" s="1007"/>
      <c r="M149" s="612"/>
      <c r="O149" s="606"/>
    </row>
    <row r="150" spans="1:15" x14ac:dyDescent="0.2">
      <c r="A150" s="49"/>
      <c r="B150" s="1005"/>
      <c r="C150" s="1415"/>
      <c r="D150" s="1416"/>
      <c r="E150" s="1013"/>
      <c r="F150" s="1017"/>
      <c r="G150" s="1017"/>
      <c r="H150" s="1017"/>
      <c r="I150" s="1017"/>
      <c r="J150" s="1017"/>
      <c r="K150" s="1000"/>
      <c r="L150" s="1007"/>
      <c r="M150" s="606"/>
      <c r="O150" s="606"/>
    </row>
    <row r="151" spans="1:15" x14ac:dyDescent="0.2">
      <c r="A151" s="49"/>
      <c r="B151" s="1005"/>
      <c r="C151" s="1415"/>
      <c r="D151" s="1416"/>
      <c r="E151" s="1013"/>
      <c r="F151" s="1017"/>
      <c r="G151" s="1017"/>
      <c r="H151" s="1017"/>
      <c r="I151" s="1017"/>
      <c r="J151" s="1017"/>
      <c r="K151" s="1000"/>
      <c r="L151" s="1007"/>
      <c r="M151" s="612"/>
      <c r="O151" s="606"/>
    </row>
    <row r="152" spans="1:15" x14ac:dyDescent="0.2">
      <c r="A152" s="49"/>
      <c r="B152" s="606"/>
      <c r="C152" s="606"/>
      <c r="D152" s="606"/>
      <c r="E152" s="606"/>
      <c r="F152" s="606"/>
      <c r="G152" s="606"/>
      <c r="H152" s="606"/>
      <c r="I152" s="606"/>
      <c r="J152" s="606"/>
      <c r="K152" s="606"/>
      <c r="L152" s="609">
        <f>SUM(L134:L151)</f>
        <v>0</v>
      </c>
      <c r="M152" s="612"/>
      <c r="O152" s="606"/>
    </row>
    <row r="153" spans="1:15" x14ac:dyDescent="0.2">
      <c r="A153" s="49"/>
      <c r="B153" s="606"/>
      <c r="C153" s="606"/>
      <c r="D153" s="606"/>
      <c r="E153" s="606"/>
      <c r="F153" s="606"/>
      <c r="G153" s="606"/>
      <c r="H153" s="606"/>
      <c r="I153" s="606"/>
      <c r="J153" s="606"/>
      <c r="K153" s="606"/>
      <c r="L153" s="606"/>
      <c r="M153" s="606"/>
      <c r="O153" s="606"/>
    </row>
    <row r="154" spans="1:15" x14ac:dyDescent="0.2">
      <c r="A154" s="49"/>
      <c r="B154" s="606"/>
      <c r="C154" s="606"/>
      <c r="D154" s="606"/>
      <c r="E154" s="606"/>
      <c r="F154" s="606"/>
      <c r="G154" s="606"/>
      <c r="H154" s="606"/>
      <c r="I154" s="606"/>
      <c r="J154" s="608" t="s">
        <v>294</v>
      </c>
      <c r="K154" s="608"/>
      <c r="L154" s="609">
        <f>L108+L130+L152</f>
        <v>0</v>
      </c>
      <c r="M154" s="690"/>
      <c r="O154" s="606"/>
    </row>
    <row r="155" spans="1:15" x14ac:dyDescent="0.2">
      <c r="A155" s="49"/>
      <c r="B155" s="606"/>
      <c r="C155" s="606"/>
      <c r="D155" s="606"/>
      <c r="E155" s="606"/>
      <c r="F155" s="606"/>
      <c r="G155" s="606"/>
      <c r="H155" s="606"/>
      <c r="I155" s="606"/>
      <c r="J155" s="606"/>
      <c r="K155" s="606"/>
      <c r="L155" s="606"/>
      <c r="M155" s="616"/>
      <c r="O155" s="613"/>
    </row>
    <row r="156" spans="1:15" ht="15.75" thickBot="1" x14ac:dyDescent="0.25">
      <c r="A156" s="49"/>
      <c r="B156" s="618" t="s">
        <v>106</v>
      </c>
      <c r="C156" s="623"/>
      <c r="D156" s="648"/>
      <c r="E156" s="649"/>
      <c r="F156" s="623"/>
      <c r="G156" s="623"/>
      <c r="H156" s="623"/>
      <c r="I156" s="623"/>
      <c r="J156" s="623"/>
      <c r="K156" s="623"/>
      <c r="L156" s="623"/>
      <c r="M156" s="607"/>
      <c r="O156" s="607"/>
    </row>
    <row r="157" spans="1:15" ht="15.75" thickBot="1" x14ac:dyDescent="0.25">
      <c r="A157" s="49"/>
      <c r="B157" s="618" t="s">
        <v>198</v>
      </c>
      <c r="C157" s="623"/>
      <c r="D157" s="648"/>
      <c r="E157" s="649"/>
      <c r="F157" s="623"/>
      <c r="G157" s="623"/>
      <c r="H157" s="623"/>
      <c r="I157" s="623"/>
      <c r="J157" s="623"/>
      <c r="K157" s="623"/>
      <c r="L157" s="688"/>
      <c r="M157" s="650"/>
      <c r="O157" s="607"/>
    </row>
    <row r="158" spans="1:15" x14ac:dyDescent="0.2">
      <c r="A158" s="49"/>
      <c r="B158" s="607"/>
      <c r="C158" s="635"/>
      <c r="D158" s="607"/>
      <c r="E158" s="607"/>
      <c r="F158" s="607"/>
      <c r="G158" s="607"/>
      <c r="H158" s="607"/>
      <c r="I158" s="607"/>
      <c r="J158" s="607"/>
      <c r="K158" s="607"/>
      <c r="L158" s="607"/>
      <c r="M158" s="614"/>
      <c r="O158" s="607"/>
    </row>
    <row r="159" spans="1:15" x14ac:dyDescent="0.2">
      <c r="A159" s="49"/>
      <c r="B159" s="640" t="s">
        <v>107</v>
      </c>
      <c r="C159" s="647"/>
      <c r="D159" s="647"/>
      <c r="E159" s="647"/>
      <c r="F159" s="647"/>
      <c r="G159" s="647"/>
      <c r="H159" s="647"/>
      <c r="I159" s="647"/>
      <c r="J159" s="647"/>
      <c r="K159" s="647"/>
      <c r="L159" s="602" t="s">
        <v>64</v>
      </c>
      <c r="M159" s="614"/>
      <c r="O159" s="607"/>
    </row>
    <row r="160" spans="1:15" x14ac:dyDescent="0.2">
      <c r="A160" s="49"/>
      <c r="B160" s="651" t="s">
        <v>96</v>
      </c>
      <c r="C160" s="652" t="s">
        <v>65</v>
      </c>
      <c r="D160" s="652"/>
      <c r="E160" s="652"/>
      <c r="F160" s="652"/>
      <c r="G160" s="652"/>
      <c r="H160" s="652"/>
      <c r="I160" s="652"/>
      <c r="J160" s="652"/>
      <c r="K160" s="652"/>
      <c r="L160" s="601">
        <f>L57</f>
        <v>0</v>
      </c>
      <c r="M160" s="614"/>
      <c r="O160" s="607"/>
    </row>
    <row r="161" spans="1:15" x14ac:dyDescent="0.2">
      <c r="A161" s="49"/>
      <c r="B161" s="651" t="s">
        <v>100</v>
      </c>
      <c r="C161" s="652" t="s">
        <v>291</v>
      </c>
      <c r="D161" s="652"/>
      <c r="E161" s="652"/>
      <c r="F161" s="652"/>
      <c r="G161" s="652"/>
      <c r="H161" s="652"/>
      <c r="I161" s="652"/>
      <c r="J161" s="652"/>
      <c r="K161" s="652"/>
      <c r="L161" s="601">
        <f>L84</f>
        <v>0</v>
      </c>
      <c r="M161" s="607"/>
      <c r="O161" s="607"/>
    </row>
    <row r="162" spans="1:15" x14ac:dyDescent="0.2">
      <c r="A162" s="49"/>
      <c r="B162" s="651" t="s">
        <v>104</v>
      </c>
      <c r="C162" s="652" t="s">
        <v>91</v>
      </c>
      <c r="D162" s="652"/>
      <c r="E162" s="652"/>
      <c r="F162" s="652"/>
      <c r="G162" s="652"/>
      <c r="H162" s="652"/>
      <c r="I162" s="652"/>
      <c r="J162" s="652"/>
      <c r="K162" s="652"/>
      <c r="L162" s="601">
        <f>L154</f>
        <v>0</v>
      </c>
      <c r="M162" s="614"/>
      <c r="O162" s="607"/>
    </row>
    <row r="163" spans="1:15" x14ac:dyDescent="0.2">
      <c r="A163" s="49"/>
      <c r="B163" s="606"/>
      <c r="C163" s="606"/>
      <c r="D163" s="607"/>
      <c r="E163" s="607"/>
      <c r="F163" s="607"/>
      <c r="G163" s="607"/>
      <c r="H163" s="607"/>
      <c r="I163" s="607"/>
      <c r="J163" s="607"/>
      <c r="K163" s="607"/>
      <c r="L163" s="607"/>
      <c r="M163" s="607"/>
      <c r="O163" s="614"/>
    </row>
    <row r="164" spans="1:15" x14ac:dyDescent="0.2">
      <c r="A164" s="49"/>
      <c r="B164" s="653" t="s">
        <v>385</v>
      </c>
      <c r="C164" s="654" t="s">
        <v>386</v>
      </c>
      <c r="D164" s="654"/>
      <c r="E164" s="654"/>
      <c r="F164" s="654"/>
      <c r="G164" s="654"/>
      <c r="H164" s="654"/>
      <c r="I164" s="654"/>
      <c r="J164" s="654"/>
      <c r="K164" s="654"/>
      <c r="L164" s="655">
        <f>SUM(L160:L162)</f>
        <v>0</v>
      </c>
      <c r="O164" s="607"/>
    </row>
    <row r="165" spans="1:15" x14ac:dyDescent="0.2">
      <c r="A165" s="49"/>
      <c r="B165" s="656"/>
      <c r="C165" s="656"/>
      <c r="D165" s="607"/>
      <c r="E165" s="607"/>
      <c r="F165" s="607"/>
      <c r="G165" s="607"/>
      <c r="H165" s="607"/>
      <c r="I165" s="607"/>
      <c r="J165" s="607"/>
      <c r="K165" s="607"/>
      <c r="L165" s="607"/>
      <c r="M165" s="658"/>
      <c r="O165" s="614"/>
    </row>
    <row r="166" spans="1:15" x14ac:dyDescent="0.2">
      <c r="A166" s="49"/>
      <c r="B166" s="651" t="s">
        <v>392</v>
      </c>
      <c r="C166" s="652"/>
      <c r="D166" s="652"/>
      <c r="E166" s="652"/>
      <c r="F166" s="652"/>
      <c r="G166" s="652"/>
      <c r="H166" s="652"/>
      <c r="I166" s="652"/>
      <c r="J166" s="652"/>
      <c r="K166" s="652"/>
      <c r="L166" s="1009" t="s">
        <v>368</v>
      </c>
      <c r="M166" s="692" t="str">
        <f>IF(OR(L166="&lt;maak een keuze&gt;",L166="geen toeslag"),"","Let op! U dient een MKB toets in te vullen en mee te sturen met uw aanvraag, zie tabblad Uitleg begroting voor meer informatie")</f>
        <v/>
      </c>
    </row>
    <row r="167" spans="1:15" x14ac:dyDescent="0.2">
      <c r="A167" s="49"/>
      <c r="B167" s="651" t="s">
        <v>387</v>
      </c>
      <c r="C167" s="652"/>
      <c r="D167" s="652"/>
      <c r="E167" s="652"/>
      <c r="F167" s="652"/>
      <c r="G167" s="652"/>
      <c r="H167" s="652"/>
      <c r="I167" s="652"/>
      <c r="J167" s="652"/>
      <c r="K167" s="652"/>
      <c r="L167" s="657">
        <f>IF($F$11="Experimentele ontwikkeling, niet-economische activiteiten van onderzoeksorganisaties (AGVV artikel 25)","80%",IF($F$11="&lt;maak een keuze&gt;","0%","25%"))+IF(L166="Middelgrote bedrijven (10%)","10%",IF(L166="Kleine bedrijven (20%)","20%","0%"))</f>
        <v>0</v>
      </c>
      <c r="M167" s="607"/>
      <c r="O167" s="607"/>
    </row>
    <row r="168" spans="1:15" x14ac:dyDescent="0.2">
      <c r="A168" s="49"/>
      <c r="B168" s="651" t="s">
        <v>90</v>
      </c>
      <c r="C168" s="652"/>
      <c r="D168" s="652"/>
      <c r="E168" s="652"/>
      <c r="F168" s="652"/>
      <c r="G168" s="652"/>
      <c r="H168" s="652"/>
      <c r="I168" s="652"/>
      <c r="J168" s="652"/>
      <c r="K168" s="652"/>
      <c r="L168" s="609">
        <f>ROUNDUP(L164*L167,0)</f>
        <v>0</v>
      </c>
      <c r="M168" s="607"/>
      <c r="O168" s="607"/>
    </row>
    <row r="169" spans="1:15" x14ac:dyDescent="0.2">
      <c r="A169" s="49"/>
      <c r="B169" s="697" t="s">
        <v>136</v>
      </c>
      <c r="C169" s="698"/>
      <c r="D169" s="698"/>
      <c r="E169" s="698"/>
      <c r="F169" s="698"/>
      <c r="G169" s="659"/>
      <c r="H169" s="660"/>
      <c r="I169" s="41"/>
      <c r="J169" s="661" t="str">
        <f>IF(L169&gt;0,"Dit kan gevolgen hebben voor de maximale hoogte van de subsidie!","")</f>
        <v/>
      </c>
      <c r="K169" s="661"/>
      <c r="L169" s="1010"/>
      <c r="M169" s="607"/>
      <c r="O169" s="607"/>
    </row>
    <row r="170" spans="1:15" x14ac:dyDescent="0.2">
      <c r="A170" s="49"/>
      <c r="B170" s="653" t="s">
        <v>388</v>
      </c>
      <c r="C170" s="654"/>
      <c r="D170" s="654"/>
      <c r="E170" s="654"/>
      <c r="F170" s="654"/>
      <c r="G170" s="654"/>
      <c r="H170" s="654"/>
      <c r="I170" s="654"/>
      <c r="J170" s="654"/>
      <c r="K170" s="654"/>
      <c r="L170" s="609">
        <f>ROUNDUP(L168-L169,0)</f>
        <v>0</v>
      </c>
      <c r="M170" s="614"/>
      <c r="O170" s="615"/>
    </row>
    <row r="171" spans="1:15" x14ac:dyDescent="0.2">
      <c r="A171" s="49"/>
      <c r="B171" s="1411" t="s">
        <v>389</v>
      </c>
      <c r="C171" s="1412"/>
      <c r="D171" s="1412"/>
      <c r="E171" s="660"/>
      <c r="F171" s="660"/>
      <c r="G171" s="660"/>
      <c r="H171" s="660"/>
      <c r="I171" s="660"/>
      <c r="J171" s="882" t="str">
        <f>IF(M171&lt;=0,"Let op: Vergeet niet de door u gevraagde subsidie in te vullen! →",IF(M171&gt;L170,"LET OP: U vraagt meer dan de maximale subsidie aan!",IF(M171=L170,"","Let op: U vraagt minder dan de maximale subsidie aan")))</f>
        <v>Let op: Vergeet niet de door u gevraagde subsidie in te vullen! →</v>
      </c>
      <c r="K171" s="882"/>
      <c r="L171" s="609">
        <f>IF(L168&gt;0,M171/(L170+L169)*L168,0)</f>
        <v>0</v>
      </c>
      <c r="M171" s="1011">
        <v>0</v>
      </c>
      <c r="O171" s="607"/>
    </row>
    <row r="172" spans="1:15" x14ac:dyDescent="0.2">
      <c r="A172" s="49"/>
      <c r="B172" s="607"/>
      <c r="C172" s="607"/>
      <c r="D172" s="607"/>
      <c r="E172" s="607"/>
      <c r="F172" s="607"/>
      <c r="G172" s="607"/>
      <c r="H172" s="607"/>
      <c r="I172" s="607"/>
      <c r="J172" s="607"/>
      <c r="K172" s="607"/>
      <c r="L172" s="607"/>
      <c r="M172" s="607"/>
      <c r="O172" s="607"/>
    </row>
    <row r="173" spans="1:15" x14ac:dyDescent="0.2">
      <c r="A173" s="49"/>
      <c r="B173" s="618" t="s">
        <v>108</v>
      </c>
      <c r="C173" s="623"/>
      <c r="D173" s="648"/>
      <c r="E173" s="649"/>
      <c r="F173" s="623"/>
      <c r="G173" s="623"/>
      <c r="H173" s="623"/>
      <c r="I173" s="623"/>
      <c r="J173" s="623"/>
      <c r="K173" s="623"/>
      <c r="L173" s="663"/>
      <c r="M173" s="616"/>
    </row>
    <row r="174" spans="1:15" x14ac:dyDescent="0.2">
      <c r="A174" s="49"/>
      <c r="B174" s="618" t="s">
        <v>109</v>
      </c>
      <c r="C174" s="623"/>
      <c r="D174" s="648"/>
      <c r="E174" s="649"/>
      <c r="F174" s="623"/>
      <c r="G174" s="623"/>
      <c r="H174" s="623"/>
      <c r="I174" s="623"/>
      <c r="J174" s="623"/>
      <c r="K174" s="623"/>
      <c r="L174" s="663"/>
      <c r="M174" s="616"/>
    </row>
    <row r="175" spans="1:15" ht="15.75" thickBot="1" x14ac:dyDescent="0.25">
      <c r="A175" s="49"/>
      <c r="B175" s="607"/>
      <c r="C175" s="607"/>
      <c r="D175" s="607"/>
      <c r="E175" s="607"/>
      <c r="F175" s="607"/>
      <c r="G175" s="607"/>
      <c r="H175" s="607"/>
      <c r="I175" s="607"/>
      <c r="J175" s="607"/>
      <c r="K175" s="607"/>
      <c r="L175" s="607"/>
      <c r="M175" s="607"/>
      <c r="O175" s="614"/>
    </row>
    <row r="176" spans="1:15" x14ac:dyDescent="0.2">
      <c r="B176" s="664" t="s">
        <v>110</v>
      </c>
      <c r="C176" s="665" t="s">
        <v>501</v>
      </c>
      <c r="D176" s="666"/>
      <c r="E176" s="666"/>
      <c r="F176" s="666"/>
      <c r="G176" s="666"/>
      <c r="H176" s="666"/>
      <c r="I176" s="666"/>
      <c r="J176" s="667"/>
      <c r="K176" s="666"/>
      <c r="L176" s="668">
        <f>L164</f>
        <v>0</v>
      </c>
      <c r="M176" s="614"/>
    </row>
    <row r="177" spans="2:15" x14ac:dyDescent="0.2">
      <c r="B177" s="669" t="s">
        <v>504</v>
      </c>
      <c r="C177" s="670" t="s">
        <v>507</v>
      </c>
      <c r="D177" s="671"/>
      <c r="E177" s="671"/>
      <c r="F177" s="671"/>
      <c r="G177" s="671"/>
      <c r="H177" s="671"/>
      <c r="I177" s="671"/>
      <c r="J177" s="672"/>
      <c r="K177" s="671"/>
      <c r="L177" s="1012">
        <v>0</v>
      </c>
      <c r="M177" s="614"/>
    </row>
    <row r="178" spans="2:15" x14ac:dyDescent="0.2">
      <c r="B178" s="669" t="s">
        <v>111</v>
      </c>
      <c r="C178" s="670" t="s">
        <v>89</v>
      </c>
      <c r="D178" s="671"/>
      <c r="E178" s="671"/>
      <c r="F178" s="671"/>
      <c r="G178" s="671"/>
      <c r="H178" s="671"/>
      <c r="I178" s="671"/>
      <c r="J178" s="672"/>
      <c r="K178" s="671"/>
      <c r="L178" s="673">
        <f>L169</f>
        <v>0</v>
      </c>
      <c r="M178" s="614"/>
    </row>
    <row r="179" spans="2:15" x14ac:dyDescent="0.2">
      <c r="B179" s="669" t="s">
        <v>112</v>
      </c>
      <c r="C179" s="670" t="s">
        <v>199</v>
      </c>
      <c r="D179" s="671"/>
      <c r="E179" s="671"/>
      <c r="F179" s="671"/>
      <c r="G179" s="671"/>
      <c r="H179" s="671"/>
      <c r="I179" s="671"/>
      <c r="J179" s="672"/>
      <c r="K179" s="671"/>
      <c r="L179" s="673">
        <f>M171</f>
        <v>0</v>
      </c>
      <c r="M179" s="614"/>
    </row>
    <row r="180" spans="2:15" x14ac:dyDescent="0.2">
      <c r="B180" s="883" t="s">
        <v>505</v>
      </c>
      <c r="C180" s="885" t="s">
        <v>502</v>
      </c>
      <c r="D180" s="886"/>
      <c r="E180" s="886"/>
      <c r="F180" s="886"/>
      <c r="G180" s="886" t="s">
        <v>390</v>
      </c>
      <c r="H180" s="886"/>
      <c r="I180" s="886"/>
      <c r="J180" s="887"/>
      <c r="K180" s="886"/>
      <c r="L180" s="884">
        <f>L176-L178-L179</f>
        <v>0</v>
      </c>
      <c r="M180" s="614"/>
    </row>
    <row r="181" spans="2:15" ht="15.75" thickBot="1" x14ac:dyDescent="0.25">
      <c r="B181" s="674" t="s">
        <v>506</v>
      </c>
      <c r="C181" s="675" t="s">
        <v>503</v>
      </c>
      <c r="D181" s="676"/>
      <c r="E181" s="676"/>
      <c r="F181" s="676"/>
      <c r="G181" s="676" t="s">
        <v>390</v>
      </c>
      <c r="H181" s="676"/>
      <c r="I181" s="676"/>
      <c r="J181" s="677"/>
      <c r="K181" s="676"/>
      <c r="L181" s="678">
        <f>L177</f>
        <v>0</v>
      </c>
      <c r="M181" s="614"/>
    </row>
    <row r="182" spans="2:15" x14ac:dyDescent="0.2">
      <c r="B182" s="607"/>
      <c r="C182" s="607"/>
      <c r="D182" s="607"/>
      <c r="E182" s="607"/>
      <c r="F182" s="607"/>
      <c r="G182" s="607"/>
      <c r="H182" s="607"/>
      <c r="I182" s="607"/>
      <c r="J182" s="607"/>
      <c r="K182" s="607"/>
      <c r="L182" s="607"/>
      <c r="M182" s="607"/>
      <c r="O182" s="607"/>
    </row>
    <row r="183" spans="2:15" x14ac:dyDescent="0.2">
      <c r="B183" s="618" t="s">
        <v>140</v>
      </c>
      <c r="C183" s="623"/>
      <c r="D183" s="648"/>
      <c r="E183" s="649"/>
      <c r="F183" s="623"/>
      <c r="G183" s="623"/>
      <c r="H183" s="623"/>
      <c r="I183" s="623"/>
      <c r="J183" s="623"/>
      <c r="K183" s="623"/>
      <c r="L183" s="623"/>
      <c r="M183" s="617"/>
    </row>
    <row r="184" spans="2:15" x14ac:dyDescent="0.2">
      <c r="B184" s="679"/>
      <c r="C184" s="680"/>
      <c r="D184" s="680"/>
      <c r="E184" s="680"/>
      <c r="F184" s="680"/>
      <c r="G184" s="680"/>
      <c r="H184" s="680"/>
      <c r="I184" s="680"/>
      <c r="J184" s="680"/>
      <c r="K184" s="680"/>
      <c r="L184" s="681"/>
      <c r="M184" s="614"/>
    </row>
    <row r="185" spans="2:15" x14ac:dyDescent="0.2">
      <c r="B185" s="682"/>
      <c r="C185" s="683"/>
      <c r="D185" s="683"/>
      <c r="E185" s="683"/>
      <c r="F185" s="683"/>
      <c r="G185" s="683"/>
      <c r="H185" s="683"/>
      <c r="I185" s="683"/>
      <c r="J185" s="683"/>
      <c r="K185" s="683"/>
      <c r="L185" s="684"/>
      <c r="M185" s="614"/>
    </row>
    <row r="186" spans="2:15" x14ac:dyDescent="0.2">
      <c r="B186" s="682"/>
      <c r="C186" s="683"/>
      <c r="D186" s="683"/>
      <c r="E186" s="683"/>
      <c r="F186" s="683"/>
      <c r="G186" s="683"/>
      <c r="H186" s="683"/>
      <c r="I186" s="683"/>
      <c r="J186" s="683"/>
      <c r="K186" s="683"/>
      <c r="L186" s="684"/>
      <c r="M186" s="614"/>
    </row>
    <row r="187" spans="2:15" x14ac:dyDescent="0.2">
      <c r="B187" s="682"/>
      <c r="C187" s="683"/>
      <c r="D187" s="683"/>
      <c r="E187" s="683"/>
      <c r="F187" s="683"/>
      <c r="G187" s="683"/>
      <c r="H187" s="683"/>
      <c r="I187" s="683"/>
      <c r="J187" s="683"/>
      <c r="K187" s="683"/>
      <c r="L187" s="684"/>
      <c r="M187" s="614"/>
    </row>
    <row r="188" spans="2:15" x14ac:dyDescent="0.2">
      <c r="B188" s="682"/>
      <c r="C188" s="683"/>
      <c r="D188" s="683"/>
      <c r="E188" s="683"/>
      <c r="F188" s="683"/>
      <c r="G188" s="683"/>
      <c r="H188" s="683"/>
      <c r="I188" s="683"/>
      <c r="J188" s="683"/>
      <c r="K188" s="683"/>
      <c r="L188" s="684"/>
      <c r="M188" s="614"/>
    </row>
    <row r="189" spans="2:15" x14ac:dyDescent="0.2">
      <c r="B189" s="682"/>
      <c r="C189" s="683"/>
      <c r="D189" s="683"/>
      <c r="E189" s="683"/>
      <c r="F189" s="683"/>
      <c r="G189" s="683"/>
      <c r="H189" s="683"/>
      <c r="I189" s="683"/>
      <c r="J189" s="683"/>
      <c r="K189" s="683"/>
      <c r="L189" s="684"/>
      <c r="M189" s="614"/>
    </row>
    <row r="190" spans="2:15" x14ac:dyDescent="0.2">
      <c r="B190" s="682"/>
      <c r="C190" s="683"/>
      <c r="D190" s="683"/>
      <c r="E190" s="683"/>
      <c r="F190" s="683"/>
      <c r="G190" s="683"/>
      <c r="H190" s="683"/>
      <c r="I190" s="683"/>
      <c r="J190" s="683"/>
      <c r="K190" s="683"/>
      <c r="L190" s="684"/>
      <c r="M190" s="614"/>
    </row>
    <row r="191" spans="2:15" x14ac:dyDescent="0.2">
      <c r="B191" s="682"/>
      <c r="C191" s="683"/>
      <c r="D191" s="683"/>
      <c r="E191" s="683"/>
      <c r="F191" s="683"/>
      <c r="G191" s="683"/>
      <c r="H191" s="683"/>
      <c r="I191" s="683"/>
      <c r="J191" s="683"/>
      <c r="K191" s="683"/>
      <c r="L191" s="684"/>
      <c r="M191" s="614"/>
    </row>
    <row r="192" spans="2:15" x14ac:dyDescent="0.2">
      <c r="B192" s="682"/>
      <c r="C192" s="683"/>
      <c r="D192" s="683"/>
      <c r="E192" s="683"/>
      <c r="F192" s="683"/>
      <c r="G192" s="683"/>
      <c r="H192" s="683"/>
      <c r="I192" s="683"/>
      <c r="J192" s="683"/>
      <c r="K192" s="683"/>
      <c r="L192" s="684"/>
      <c r="M192" s="614"/>
    </row>
    <row r="193" spans="2:13" x14ac:dyDescent="0.2">
      <c r="B193" s="682"/>
      <c r="C193" s="683"/>
      <c r="D193" s="683"/>
      <c r="E193" s="683"/>
      <c r="F193" s="683"/>
      <c r="G193" s="683"/>
      <c r="H193" s="683"/>
      <c r="I193" s="683"/>
      <c r="J193" s="683"/>
      <c r="K193" s="683"/>
      <c r="L193" s="684"/>
      <c r="M193" s="614"/>
    </row>
    <row r="194" spans="2:13" x14ac:dyDescent="0.2">
      <c r="B194" s="682"/>
      <c r="C194" s="683"/>
      <c r="D194" s="683"/>
      <c r="E194" s="683"/>
      <c r="F194" s="683"/>
      <c r="G194" s="683"/>
      <c r="H194" s="683"/>
      <c r="I194" s="683"/>
      <c r="J194" s="683"/>
      <c r="K194" s="683"/>
      <c r="L194" s="684"/>
      <c r="M194" s="614"/>
    </row>
    <row r="195" spans="2:13" x14ac:dyDescent="0.2">
      <c r="B195" s="682"/>
      <c r="C195" s="683"/>
      <c r="D195" s="683"/>
      <c r="E195" s="683"/>
      <c r="F195" s="683"/>
      <c r="G195" s="683"/>
      <c r="H195" s="683"/>
      <c r="I195" s="683"/>
      <c r="J195" s="683"/>
      <c r="K195" s="683"/>
      <c r="L195" s="684"/>
      <c r="M195" s="614"/>
    </row>
    <row r="196" spans="2:13" x14ac:dyDescent="0.2">
      <c r="B196" s="682"/>
      <c r="C196" s="683"/>
      <c r="D196" s="683"/>
      <c r="E196" s="683"/>
      <c r="F196" s="683"/>
      <c r="G196" s="683"/>
      <c r="H196" s="683"/>
      <c r="I196" s="683"/>
      <c r="J196" s="683"/>
      <c r="K196" s="683"/>
      <c r="L196" s="684"/>
      <c r="M196" s="614"/>
    </row>
    <row r="197" spans="2:13" x14ac:dyDescent="0.2">
      <c r="B197" s="682"/>
      <c r="C197" s="683"/>
      <c r="D197" s="683"/>
      <c r="E197" s="683"/>
      <c r="F197" s="683"/>
      <c r="G197" s="683"/>
      <c r="H197" s="683"/>
      <c r="I197" s="683"/>
      <c r="J197" s="683"/>
      <c r="K197" s="683"/>
      <c r="L197" s="684"/>
      <c r="M197" s="614"/>
    </row>
    <row r="198" spans="2:13" x14ac:dyDescent="0.2">
      <c r="B198" s="682"/>
      <c r="C198" s="683"/>
      <c r="D198" s="683"/>
      <c r="E198" s="683"/>
      <c r="F198" s="683"/>
      <c r="G198" s="683"/>
      <c r="H198" s="683"/>
      <c r="I198" s="683"/>
      <c r="J198" s="683"/>
      <c r="K198" s="683"/>
      <c r="L198" s="684"/>
      <c r="M198" s="614"/>
    </row>
    <row r="199" spans="2:13" x14ac:dyDescent="0.2">
      <c r="B199" s="682"/>
      <c r="C199" s="683"/>
      <c r="D199" s="683"/>
      <c r="E199" s="683"/>
      <c r="F199" s="683"/>
      <c r="G199" s="683"/>
      <c r="H199" s="683"/>
      <c r="I199" s="683"/>
      <c r="J199" s="683"/>
      <c r="K199" s="683"/>
      <c r="L199" s="684"/>
      <c r="M199" s="614"/>
    </row>
    <row r="200" spans="2:13" x14ac:dyDescent="0.2">
      <c r="B200" s="682"/>
      <c r="C200" s="683"/>
      <c r="D200" s="683"/>
      <c r="E200" s="683"/>
      <c r="F200" s="683"/>
      <c r="G200" s="683"/>
      <c r="H200" s="683"/>
      <c r="I200" s="683"/>
      <c r="J200" s="683"/>
      <c r="K200" s="683"/>
      <c r="L200" s="684"/>
      <c r="M200" s="614"/>
    </row>
    <row r="201" spans="2:13" x14ac:dyDescent="0.2">
      <c r="B201" s="682"/>
      <c r="C201" s="683"/>
      <c r="D201" s="683"/>
      <c r="E201" s="683"/>
      <c r="F201" s="683"/>
      <c r="G201" s="683"/>
      <c r="H201" s="683"/>
      <c r="I201" s="683"/>
      <c r="J201" s="683"/>
      <c r="K201" s="683"/>
      <c r="L201" s="684"/>
      <c r="M201" s="614"/>
    </row>
    <row r="202" spans="2:13" x14ac:dyDescent="0.2">
      <c r="B202" s="682"/>
      <c r="C202" s="683"/>
      <c r="D202" s="683"/>
      <c r="E202" s="683"/>
      <c r="F202" s="683"/>
      <c r="G202" s="683"/>
      <c r="H202" s="683"/>
      <c r="I202" s="683"/>
      <c r="J202" s="683"/>
      <c r="K202" s="683"/>
      <c r="L202" s="684"/>
      <c r="M202" s="614"/>
    </row>
    <row r="203" spans="2:13" x14ac:dyDescent="0.2">
      <c r="B203" s="682"/>
      <c r="C203" s="683"/>
      <c r="D203" s="683"/>
      <c r="E203" s="683"/>
      <c r="F203" s="683"/>
      <c r="G203" s="683"/>
      <c r="H203" s="683"/>
      <c r="I203" s="683"/>
      <c r="J203" s="683"/>
      <c r="K203" s="683"/>
      <c r="L203" s="684"/>
      <c r="M203" s="614"/>
    </row>
    <row r="204" spans="2:13" x14ac:dyDescent="0.2">
      <c r="B204" s="682"/>
      <c r="C204" s="683"/>
      <c r="D204" s="683"/>
      <c r="E204" s="683"/>
      <c r="F204" s="683"/>
      <c r="G204" s="683"/>
      <c r="H204" s="683"/>
      <c r="I204" s="683"/>
      <c r="J204" s="683"/>
      <c r="K204" s="683"/>
      <c r="L204" s="684"/>
      <c r="M204" s="614"/>
    </row>
    <row r="205" spans="2:13" x14ac:dyDescent="0.2">
      <c r="B205" s="682"/>
      <c r="C205" s="683"/>
      <c r="D205" s="683"/>
      <c r="E205" s="683"/>
      <c r="F205" s="683"/>
      <c r="G205" s="683"/>
      <c r="H205" s="683"/>
      <c r="I205" s="683"/>
      <c r="J205" s="683"/>
      <c r="K205" s="683"/>
      <c r="L205" s="684"/>
      <c r="M205" s="614"/>
    </row>
    <row r="206" spans="2:13" x14ac:dyDescent="0.2">
      <c r="B206" s="682"/>
      <c r="C206" s="683"/>
      <c r="D206" s="683"/>
      <c r="E206" s="683"/>
      <c r="F206" s="683"/>
      <c r="G206" s="683"/>
      <c r="H206" s="683"/>
      <c r="I206" s="683"/>
      <c r="J206" s="683"/>
      <c r="K206" s="683"/>
      <c r="L206" s="684"/>
      <c r="M206" s="614"/>
    </row>
    <row r="207" spans="2:13" x14ac:dyDescent="0.2">
      <c r="B207" s="682"/>
      <c r="C207" s="683"/>
      <c r="D207" s="683"/>
      <c r="E207" s="683"/>
      <c r="F207" s="683"/>
      <c r="G207" s="683"/>
      <c r="H207" s="683"/>
      <c r="I207" s="683"/>
      <c r="J207" s="683"/>
      <c r="K207" s="683"/>
      <c r="L207" s="684"/>
      <c r="M207" s="614"/>
    </row>
    <row r="208" spans="2:13" x14ac:dyDescent="0.2">
      <c r="B208" s="682"/>
      <c r="C208" s="683"/>
      <c r="D208" s="683"/>
      <c r="E208" s="683"/>
      <c r="F208" s="683"/>
      <c r="G208" s="683"/>
      <c r="H208" s="683"/>
      <c r="I208" s="683"/>
      <c r="J208" s="683"/>
      <c r="K208" s="683"/>
      <c r="L208" s="684"/>
      <c r="M208" s="614"/>
    </row>
    <row r="209" spans="2:15" x14ac:dyDescent="0.2">
      <c r="B209" s="682"/>
      <c r="C209" s="683"/>
      <c r="D209" s="683"/>
      <c r="E209" s="683"/>
      <c r="F209" s="683"/>
      <c r="G209" s="683"/>
      <c r="H209" s="683"/>
      <c r="I209" s="683"/>
      <c r="J209" s="683"/>
      <c r="K209" s="683"/>
      <c r="L209" s="684"/>
      <c r="M209" s="614"/>
    </row>
    <row r="210" spans="2:15" x14ac:dyDescent="0.2">
      <c r="B210" s="682"/>
      <c r="C210" s="683"/>
      <c r="D210" s="683"/>
      <c r="E210" s="683"/>
      <c r="F210" s="683"/>
      <c r="G210" s="683"/>
      <c r="H210" s="683"/>
      <c r="I210" s="683"/>
      <c r="J210" s="683"/>
      <c r="K210" s="683"/>
      <c r="L210" s="684"/>
      <c r="M210" s="614"/>
    </row>
    <row r="211" spans="2:15" x14ac:dyDescent="0.2">
      <c r="B211" s="682"/>
      <c r="C211" s="683"/>
      <c r="D211" s="683"/>
      <c r="E211" s="683"/>
      <c r="F211" s="683"/>
      <c r="G211" s="683"/>
      <c r="H211" s="683"/>
      <c r="I211" s="683"/>
      <c r="J211" s="683"/>
      <c r="K211" s="683"/>
      <c r="L211" s="684"/>
      <c r="M211" s="614"/>
    </row>
    <row r="212" spans="2:15" x14ac:dyDescent="0.2">
      <c r="B212" s="682"/>
      <c r="C212" s="683"/>
      <c r="D212" s="683"/>
      <c r="E212" s="683"/>
      <c r="F212" s="683"/>
      <c r="G212" s="683"/>
      <c r="H212" s="683"/>
      <c r="I212" s="683"/>
      <c r="J212" s="683"/>
      <c r="K212" s="683"/>
      <c r="L212" s="684"/>
      <c r="M212" s="614"/>
    </row>
    <row r="213" spans="2:15" x14ac:dyDescent="0.2">
      <c r="B213" s="682"/>
      <c r="C213" s="683"/>
      <c r="D213" s="683"/>
      <c r="E213" s="683"/>
      <c r="F213" s="683"/>
      <c r="G213" s="683"/>
      <c r="H213" s="683"/>
      <c r="I213" s="683"/>
      <c r="J213" s="683"/>
      <c r="K213" s="683"/>
      <c r="L213" s="684"/>
      <c r="M213" s="614"/>
    </row>
    <row r="214" spans="2:15" x14ac:dyDescent="0.2">
      <c r="B214" s="682"/>
      <c r="C214" s="683"/>
      <c r="D214" s="683"/>
      <c r="E214" s="683"/>
      <c r="F214" s="683"/>
      <c r="G214" s="683"/>
      <c r="H214" s="683"/>
      <c r="I214" s="683"/>
      <c r="J214" s="683"/>
      <c r="K214" s="683"/>
      <c r="L214" s="684"/>
      <c r="M214" s="614"/>
    </row>
    <row r="215" spans="2:15" x14ac:dyDescent="0.2">
      <c r="B215" s="682"/>
      <c r="C215" s="683"/>
      <c r="D215" s="683"/>
      <c r="E215" s="683"/>
      <c r="F215" s="683"/>
      <c r="G215" s="683"/>
      <c r="H215" s="683"/>
      <c r="I215" s="683"/>
      <c r="J215" s="683"/>
      <c r="K215" s="683"/>
      <c r="L215" s="684"/>
      <c r="M215" s="614"/>
    </row>
    <row r="216" spans="2:15" x14ac:dyDescent="0.2">
      <c r="B216" s="685"/>
      <c r="C216" s="686"/>
      <c r="D216" s="686"/>
      <c r="E216" s="686"/>
      <c r="F216" s="686"/>
      <c r="G216" s="686"/>
      <c r="H216" s="686"/>
      <c r="I216" s="686"/>
      <c r="J216" s="686"/>
      <c r="K216" s="686"/>
      <c r="L216" s="687"/>
      <c r="M216" s="614"/>
    </row>
    <row r="217" spans="2:15" x14ac:dyDescent="0.2">
      <c r="K217" s="607"/>
      <c r="O217" s="607"/>
    </row>
  </sheetData>
  <sheetProtection algorithmName="SHA-512" hashValue="yHQ23MhHe/gv56eWUGvQEpn2wkXrGxa4Q3/ozwg1Z9Bo5H+NGX8VI/1iCPoAo88j8uB6D7AbDAFm0K3XtTp2Yw==" saltValue="TVSHmW5nI7WXhTo7iqrVbw==" spinCount="100000" sheet="1" objects="1" scenarios="1" selectLockedCells="1"/>
  <mergeCells count="151">
    <mergeCell ref="C34:D34"/>
    <mergeCell ref="E34:F34"/>
    <mergeCell ref="C35:D35"/>
    <mergeCell ref="E35:F35"/>
    <mergeCell ref="H34:I34"/>
    <mergeCell ref="C36:D36"/>
    <mergeCell ref="E36:F36"/>
    <mergeCell ref="H36:I36"/>
    <mergeCell ref="H35:I35"/>
    <mergeCell ref="C32:D32"/>
    <mergeCell ref="E32:F32"/>
    <mergeCell ref="C33:D33"/>
    <mergeCell ref="C28:D28"/>
    <mergeCell ref="E28:F28"/>
    <mergeCell ref="C29:D29"/>
    <mergeCell ref="E29:F29"/>
    <mergeCell ref="H28:I28"/>
    <mergeCell ref="H29:I29"/>
    <mergeCell ref="E33:F33"/>
    <mergeCell ref="H32:I32"/>
    <mergeCell ref="H33:I33"/>
    <mergeCell ref="C30:D30"/>
    <mergeCell ref="E30:F30"/>
    <mergeCell ref="C31:D31"/>
    <mergeCell ref="E31:F31"/>
    <mergeCell ref="H30:I30"/>
    <mergeCell ref="H31:I31"/>
    <mergeCell ref="C24:D24"/>
    <mergeCell ref="E24:F24"/>
    <mergeCell ref="C25:D25"/>
    <mergeCell ref="E25:F25"/>
    <mergeCell ref="H24:I24"/>
    <mergeCell ref="H25:I25"/>
    <mergeCell ref="C26:D26"/>
    <mergeCell ref="E26:F26"/>
    <mergeCell ref="C27:D27"/>
    <mergeCell ref="E27:F27"/>
    <mergeCell ref="H26:I26"/>
    <mergeCell ref="H27:I27"/>
    <mergeCell ref="C20:D20"/>
    <mergeCell ref="E20:F20"/>
    <mergeCell ref="C21:D21"/>
    <mergeCell ref="E21:F21"/>
    <mergeCell ref="H20:I20"/>
    <mergeCell ref="H21:I21"/>
    <mergeCell ref="C22:D22"/>
    <mergeCell ref="E22:F22"/>
    <mergeCell ref="C23:D23"/>
    <mergeCell ref="E23:F23"/>
    <mergeCell ref="H22:I22"/>
    <mergeCell ref="H23:I23"/>
    <mergeCell ref="C39:D39"/>
    <mergeCell ref="E39:F39"/>
    <mergeCell ref="H39:I39"/>
    <mergeCell ref="C40:D40"/>
    <mergeCell ref="E40:F40"/>
    <mergeCell ref="H40:I40"/>
    <mergeCell ref="C37:D37"/>
    <mergeCell ref="E37:F37"/>
    <mergeCell ref="H37:I37"/>
    <mergeCell ref="C38:D38"/>
    <mergeCell ref="E38:F38"/>
    <mergeCell ref="H38:I38"/>
    <mergeCell ref="C43:D43"/>
    <mergeCell ref="E43:F43"/>
    <mergeCell ref="H43:I43"/>
    <mergeCell ref="C44:D44"/>
    <mergeCell ref="E44:F44"/>
    <mergeCell ref="H44:I44"/>
    <mergeCell ref="C41:D41"/>
    <mergeCell ref="E41:F41"/>
    <mergeCell ref="H41:I41"/>
    <mergeCell ref="C42:D42"/>
    <mergeCell ref="E42:F42"/>
    <mergeCell ref="H42:I42"/>
    <mergeCell ref="C47:D47"/>
    <mergeCell ref="E47:F47"/>
    <mergeCell ref="H47:I47"/>
    <mergeCell ref="C48:D48"/>
    <mergeCell ref="E48:F48"/>
    <mergeCell ref="H48:I48"/>
    <mergeCell ref="C45:D45"/>
    <mergeCell ref="E45:F45"/>
    <mergeCell ref="H45:I45"/>
    <mergeCell ref="C46:D46"/>
    <mergeCell ref="E46:F46"/>
    <mergeCell ref="H46:I46"/>
    <mergeCell ref="C51:D51"/>
    <mergeCell ref="E51:F51"/>
    <mergeCell ref="H51:I51"/>
    <mergeCell ref="C52:D52"/>
    <mergeCell ref="E52:F52"/>
    <mergeCell ref="H52:I52"/>
    <mergeCell ref="C49:D49"/>
    <mergeCell ref="E49:F49"/>
    <mergeCell ref="H49:I49"/>
    <mergeCell ref="C50:D50"/>
    <mergeCell ref="E50:F50"/>
    <mergeCell ref="H50:I50"/>
    <mergeCell ref="C55:D55"/>
    <mergeCell ref="E55:F55"/>
    <mergeCell ref="H55:I55"/>
    <mergeCell ref="C56:D56"/>
    <mergeCell ref="E56:F56"/>
    <mergeCell ref="H56:I56"/>
    <mergeCell ref="C53:D53"/>
    <mergeCell ref="E53:F53"/>
    <mergeCell ref="H53:I53"/>
    <mergeCell ref="C54:D54"/>
    <mergeCell ref="E54:F54"/>
    <mergeCell ref="H54:I54"/>
    <mergeCell ref="O57:O60"/>
    <mergeCell ref="C111:H111"/>
    <mergeCell ref="C112:H112"/>
    <mergeCell ref="H88:I88"/>
    <mergeCell ref="C119:H119"/>
    <mergeCell ref="C120:H120"/>
    <mergeCell ref="C115:H115"/>
    <mergeCell ref="C116:H116"/>
    <mergeCell ref="C117:H117"/>
    <mergeCell ref="C118:H118"/>
    <mergeCell ref="C113:H113"/>
    <mergeCell ref="C114:H114"/>
    <mergeCell ref="C140:D140"/>
    <mergeCell ref="C145:D145"/>
    <mergeCell ref="C127:H127"/>
    <mergeCell ref="C128:H128"/>
    <mergeCell ref="C129:H129"/>
    <mergeCell ref="C134:D134"/>
    <mergeCell ref="C135:D135"/>
    <mergeCell ref="C136:D136"/>
    <mergeCell ref="C121:H121"/>
    <mergeCell ref="C122:H122"/>
    <mergeCell ref="C123:H123"/>
    <mergeCell ref="C124:H124"/>
    <mergeCell ref="C125:H125"/>
    <mergeCell ref="C126:H126"/>
    <mergeCell ref="C137:D137"/>
    <mergeCell ref="C138:D138"/>
    <mergeCell ref="C139:D139"/>
    <mergeCell ref="C146:D146"/>
    <mergeCell ref="B171:D171"/>
    <mergeCell ref="C147:D147"/>
    <mergeCell ref="C148:D148"/>
    <mergeCell ref="C149:D149"/>
    <mergeCell ref="C150:D150"/>
    <mergeCell ref="C151:D151"/>
    <mergeCell ref="C141:D141"/>
    <mergeCell ref="C142:D142"/>
    <mergeCell ref="C143:D143"/>
    <mergeCell ref="C144:D144"/>
  </mergeCells>
  <conditionalFormatting sqref="D90:D107">
    <cfRule type="expression" dxfId="129" priority="1" stopIfTrue="1">
      <formula>AND(D90="",C90&gt;0)</formula>
    </cfRule>
  </conditionalFormatting>
  <conditionalFormatting sqref="M171">
    <cfRule type="cellIs" dxfId="128" priority="3" stopIfTrue="1" operator="lessThan">
      <formula>1</formula>
    </cfRule>
  </conditionalFormatting>
  <conditionalFormatting sqref="D62:D83">
    <cfRule type="expression" dxfId="127" priority="2" stopIfTrue="1">
      <formula>AND(D62="",C62&gt;0)</formula>
    </cfRule>
  </conditionalFormatting>
  <conditionalFormatting sqref="G21:G56">
    <cfRule type="expression" dxfId="126" priority="4" stopIfTrue="1">
      <formula>$F$10="Integrale kostensystematiek"</formula>
    </cfRule>
  </conditionalFormatting>
  <dataValidations xWindow="1076" yWindow="343" count="10">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8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800-000001000000}">
      <formula1>BTW</formula1>
    </dataValidation>
    <dataValidation type="date" allowBlank="1" showInputMessage="1" showErrorMessage="1" errorTitle="Let op!" error="Hier moet een datum worden ingevuld" sqref="D62:D83" xr:uid="{00000000-0002-0000-0800-000002000000}">
      <formula1>1</formula1>
      <formula2>73051</formula2>
    </dataValidation>
    <dataValidation type="decimal" operator="greaterThanOrEqual" allowBlank="1" showInputMessage="1" showErrorMessage="1" error="De afschrijvingsperiode moet minimaal 5 jaar bedragen." sqref="F62:F83" xr:uid="{00000000-0002-0000-0800-000003000000}">
      <formula1>5</formula1>
    </dataValidation>
    <dataValidation type="list" allowBlank="1" showInputMessage="1" showErrorMessage="1" sqref="L166" xr:uid="{00000000-0002-0000-0800-000004000000}">
      <formula1>Opslag</formula1>
    </dataValidation>
    <dataValidation type="date" allowBlank="1" showInputMessage="1" showErrorMessage="1" errorTitle="Let op!" error="De aanschafdatum moet tussen de start- en einddatum van het project vallen!" sqref="D90:D107" xr:uid="{00000000-0002-0000-0800-000005000000}">
      <formula1>Startdatum</formula1>
      <formula2>Einddatum</formula2>
    </dataValidation>
    <dataValidation type="decimal" operator="greaterThanOrEqual" allowBlank="1" showInputMessage="1" showErrorMessage="1" sqref="F90:F107" xr:uid="{00000000-0002-0000-0800-000006000000}">
      <formula1>5</formula1>
    </dataValidation>
    <dataValidation type="list" allowBlank="1" showInputMessage="1" showErrorMessage="1" sqref="F10" xr:uid="{00000000-0002-0000-0800-000007000000}">
      <formula1>BTW</formula1>
    </dataValidation>
    <dataValidation type="list" allowBlank="1" showInputMessage="1" showErrorMessage="1" sqref="F11" xr:uid="{00000000-0002-0000-0800-000008000000}">
      <formula1>PilotKeuze</formula1>
    </dataValidation>
    <dataValidation type="list" allowBlank="1" showInputMessage="1" showErrorMessage="1" sqref="K21:K56 K62:K83 K90:K107 K112:K129 K134:K151" xr:uid="{00000000-0002-0000-0800-000009000000}">
      <formula1>Activiteittype</formula1>
    </dataValidation>
  </dataValidations>
  <hyperlinks>
    <hyperlink ref="C9" location="'Uitleg Pilot en E.O.'!A1" display="BTW (voor informatie, zie tabblad 'Uitleg Pilot en E.O.')" xr:uid="{00000000-0004-0000-08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docMetadata/LabelInfo.xml><?xml version="1.0" encoding="utf-8"?>
<clbl:labelList xmlns:clbl="http://schemas.microsoft.com/office/2020/mipLabelMetadata">
  <clbl:label id="{acd88dc2-102c-473d-aa45-6161565a3617}" enabled="1" method="Privilege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64</vt:i4>
      </vt:variant>
      <vt:variant>
        <vt:lpstr>Benoemde bereiken</vt:lpstr>
      </vt:variant>
      <vt:variant>
        <vt:i4>23</vt:i4>
      </vt:variant>
    </vt:vector>
  </HeadingPairs>
  <TitlesOfParts>
    <vt:vector size="87" baseType="lpstr">
      <vt:lpstr>Voor u begint</vt:lpstr>
      <vt:lpstr>Project</vt:lpstr>
      <vt:lpstr>Financiering</vt:lpstr>
      <vt:lpstr>Subsidiepercentages</vt:lpstr>
      <vt:lpstr>Mijlpalenbegroting</vt:lpstr>
      <vt:lpstr>Uitleg Pilot en E.O.</vt:lpstr>
      <vt:lpstr>Pilot P</vt:lpstr>
      <vt:lpstr>Pilot D1</vt:lpstr>
      <vt:lpstr>Pilot D2</vt:lpstr>
      <vt:lpstr>Pilot D3</vt:lpstr>
      <vt:lpstr>Pilot D4</vt:lpstr>
      <vt:lpstr>Pilot D5</vt:lpstr>
      <vt:lpstr>Pilot D6</vt:lpstr>
      <vt:lpstr>Pilot D7</vt:lpstr>
      <vt:lpstr>Pilot D8</vt:lpstr>
      <vt:lpstr>Pilot D9</vt:lpstr>
      <vt:lpstr>Pilot D10</vt:lpstr>
      <vt:lpstr>Uitleg Demo (geen infra)</vt:lpstr>
      <vt:lpstr>Demo P (geen infra)</vt:lpstr>
      <vt:lpstr>Demo D1 (geen infra)</vt:lpstr>
      <vt:lpstr>Demo D2 (geen infra)</vt:lpstr>
      <vt:lpstr>Demo D3 (geen infra)</vt:lpstr>
      <vt:lpstr>Demo D4 (geen infra)</vt:lpstr>
      <vt:lpstr>Demo D5 (geen infra)</vt:lpstr>
      <vt:lpstr>Demo D6 (geen infra)</vt:lpstr>
      <vt:lpstr>Demo D7 (geen infra)</vt:lpstr>
      <vt:lpstr>Demo D8 (geen infra)</vt:lpstr>
      <vt:lpstr>Demo D9 (geen infra)</vt:lpstr>
      <vt:lpstr>Demo D10 (geen infra)</vt:lpstr>
      <vt:lpstr>Uitleg DemoInfra en Exploitatie</vt:lpstr>
      <vt:lpstr>Demo-Infra P</vt:lpstr>
      <vt:lpstr>Exploitatie P</vt:lpstr>
      <vt:lpstr>Demo-Infra D1</vt:lpstr>
      <vt:lpstr>Exploitatie D1</vt:lpstr>
      <vt:lpstr>Demo-Infra D2</vt:lpstr>
      <vt:lpstr>Exploitatie D2</vt:lpstr>
      <vt:lpstr>Demo-Infra D3</vt:lpstr>
      <vt:lpstr>Exploitatie D3</vt:lpstr>
      <vt:lpstr>Demo-Infra D4</vt:lpstr>
      <vt:lpstr>Exploitatie D4</vt:lpstr>
      <vt:lpstr>Demo-Infra D5</vt:lpstr>
      <vt:lpstr>Exploitatie D5</vt:lpstr>
      <vt:lpstr>Demo-Infra D6</vt:lpstr>
      <vt:lpstr>Exploitatie D6</vt:lpstr>
      <vt:lpstr>Demo-Infra D7</vt:lpstr>
      <vt:lpstr>Exploitatie D7</vt:lpstr>
      <vt:lpstr>Demo-Infra D8</vt:lpstr>
      <vt:lpstr>Exploitatie D8</vt:lpstr>
      <vt:lpstr>Demo-Infra D9</vt:lpstr>
      <vt:lpstr>Exploitatie D9</vt:lpstr>
      <vt:lpstr>Demo-Infra D10</vt:lpstr>
      <vt:lpstr>Exploitatie D10</vt:lpstr>
      <vt:lpstr>Betaalschema-Bèta</vt:lpstr>
      <vt:lpstr>Betaalschema</vt:lpstr>
      <vt:lpstr>Project info</vt:lpstr>
      <vt:lpstr>Milestone begroting</vt:lpstr>
      <vt:lpstr>Overall begroting</vt:lpstr>
      <vt:lpstr>Rekenblad 1</vt:lpstr>
      <vt:lpstr>Rekenblad 2</vt:lpstr>
      <vt:lpstr>Monitoring</vt:lpstr>
      <vt:lpstr>Uitleg Test Infra</vt:lpstr>
      <vt:lpstr>Test Infra P</vt:lpstr>
      <vt:lpstr>Test Infra D1</vt:lpstr>
      <vt:lpstr>Lijsten</vt:lpstr>
      <vt:lpstr>'Uitleg Pilot en E.O.'!_Hlk160048605</vt:lpstr>
      <vt:lpstr>Activiteittype</vt:lpstr>
      <vt:lpstr>BTW</vt:lpstr>
      <vt:lpstr>Einddatum</vt:lpstr>
      <vt:lpstr>Hernieuwbare</vt:lpstr>
      <vt:lpstr>Loonsystematiek</vt:lpstr>
      <vt:lpstr>MaxLooptijd</vt:lpstr>
      <vt:lpstr>MaxSubs</vt:lpstr>
      <vt:lpstr>MaxSubsCirc</vt:lpstr>
      <vt:lpstr>MinDeeln</vt:lpstr>
      <vt:lpstr>MP_plicht</vt:lpstr>
      <vt:lpstr>nvt</vt:lpstr>
      <vt:lpstr>Opslag</vt:lpstr>
      <vt:lpstr>Organisatietype</vt:lpstr>
      <vt:lpstr>RefAfwijken</vt:lpstr>
      <vt:lpstr>ReferentieKeuze</vt:lpstr>
      <vt:lpstr>ReferentieKeuze47</vt:lpstr>
      <vt:lpstr>RefLeeg</vt:lpstr>
      <vt:lpstr>Sector</vt:lpstr>
      <vt:lpstr>Sponsoren</vt:lpstr>
      <vt:lpstr>Startdatum</vt:lpstr>
      <vt:lpstr>Thema</vt:lpstr>
      <vt:lpstr>Themakeuze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Boonman, ir. J.F.C. (Jan)</dc:creator>
  <cp:lastModifiedBy>Vooren, J.G.F. van de (John)</cp:lastModifiedBy>
  <cp:lastPrinted>2024-02-15T09:06:24Z</cp:lastPrinted>
  <dcterms:created xsi:type="dcterms:W3CDTF">2010-05-21T06:27:07Z</dcterms:created>
  <dcterms:modified xsi:type="dcterms:W3CDTF">2024-05-23T08:22:26Z</dcterms:modified>
</cp:coreProperties>
</file>